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280" yWindow="-120" windowWidth="20730" windowHeight="11760"/>
  </bookViews>
  <sheets>
    <sheet name="I dalis" sheetId="2" r:id="rId1"/>
    <sheet name="Pripazintos federacijos" sheetId="11" state="hidden" r:id="rId2"/>
  </sheets>
  <definedNames>
    <definedName name="_xlnm.Print_Area" localSheetId="0">'I dalis'!$A:$R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33" i="2" l="1"/>
  <c r="N249" i="2"/>
  <c r="O249" i="2" s="1"/>
  <c r="P249" i="2" s="1"/>
  <c r="Q249" i="2" s="1"/>
  <c r="R249" i="2" s="1"/>
  <c r="O248" i="2"/>
  <c r="P248" i="2" s="1"/>
  <c r="Q248" i="2" s="1"/>
  <c r="R248" i="2" s="1"/>
  <c r="N248" i="2"/>
  <c r="N247" i="2"/>
  <c r="O247" i="2" s="1"/>
  <c r="P247" i="2" s="1"/>
  <c r="Q247" i="2" s="1"/>
  <c r="R247" i="2" s="1"/>
  <c r="O246" i="2"/>
  <c r="P246" i="2" s="1"/>
  <c r="Q246" i="2" s="1"/>
  <c r="R246" i="2" s="1"/>
  <c r="N246" i="2"/>
  <c r="N245" i="2"/>
  <c r="O245" i="2" s="1"/>
  <c r="P245" i="2" s="1"/>
  <c r="Q245" i="2" s="1"/>
  <c r="R245" i="2" s="1"/>
  <c r="Q244" i="2"/>
  <c r="R244" i="2" s="1"/>
  <c r="O244" i="2"/>
  <c r="P244" i="2" s="1"/>
  <c r="N244" i="2"/>
  <c r="O239" i="2"/>
  <c r="P239" i="2" s="1"/>
  <c r="Q239" i="2" s="1"/>
  <c r="R239" i="2" s="1"/>
  <c r="N239" i="2"/>
  <c r="N238" i="2"/>
  <c r="O238" i="2" s="1"/>
  <c r="P238" i="2" s="1"/>
  <c r="Q238" i="2" s="1"/>
  <c r="R238" i="2" s="1"/>
  <c r="Q237" i="2"/>
  <c r="R237" i="2" s="1"/>
  <c r="O237" i="2"/>
  <c r="P237" i="2" s="1"/>
  <c r="N237" i="2"/>
  <c r="N236" i="2"/>
  <c r="O236" i="2" s="1"/>
  <c r="P236" i="2" s="1"/>
  <c r="Q236" i="2" s="1"/>
  <c r="R236" i="2" s="1"/>
  <c r="O235" i="2"/>
  <c r="P235" i="2" s="1"/>
  <c r="Q235" i="2" s="1"/>
  <c r="R235" i="2" s="1"/>
  <c r="N235" i="2"/>
  <c r="N234" i="2"/>
  <c r="O234" i="2" s="1"/>
  <c r="P234" i="2" s="1"/>
  <c r="Q234" i="2" s="1"/>
  <c r="R234" i="2" s="1"/>
  <c r="R240" i="2" s="1"/>
  <c r="R229" i="2"/>
  <c r="N229" i="2"/>
  <c r="O229" i="2" s="1"/>
  <c r="P229" i="2" s="1"/>
  <c r="Q229" i="2" s="1"/>
  <c r="O228" i="2"/>
  <c r="P228" i="2" s="1"/>
  <c r="Q228" i="2" s="1"/>
  <c r="R228" i="2" s="1"/>
  <c r="N228" i="2"/>
  <c r="P227" i="2"/>
  <c r="Q227" i="2" s="1"/>
  <c r="R227" i="2" s="1"/>
  <c r="N227" i="2"/>
  <c r="O227" i="2" s="1"/>
  <c r="O226" i="2"/>
  <c r="P226" i="2" s="1"/>
  <c r="Q226" i="2" s="1"/>
  <c r="R226" i="2" s="1"/>
  <c r="N226" i="2"/>
  <c r="N225" i="2"/>
  <c r="O225" i="2" s="1"/>
  <c r="P225" i="2" s="1"/>
  <c r="Q225" i="2" s="1"/>
  <c r="R225" i="2" s="1"/>
  <c r="P220" i="2"/>
  <c r="Q220" i="2" s="1"/>
  <c r="R220" i="2" s="1"/>
  <c r="O220" i="2"/>
  <c r="N220" i="2"/>
  <c r="O219" i="2"/>
  <c r="P219" i="2" s="1"/>
  <c r="Q219" i="2" s="1"/>
  <c r="R219" i="2" s="1"/>
  <c r="N219" i="2"/>
  <c r="P218" i="2"/>
  <c r="Q218" i="2" s="1"/>
  <c r="R218" i="2" s="1"/>
  <c r="O218" i="2"/>
  <c r="N218" i="2"/>
  <c r="O217" i="2"/>
  <c r="P217" i="2" s="1"/>
  <c r="Q217" i="2" s="1"/>
  <c r="R217" i="2" s="1"/>
  <c r="N217" i="2"/>
  <c r="P216" i="2"/>
  <c r="Q216" i="2" s="1"/>
  <c r="R216" i="2" s="1"/>
  <c r="O216" i="2"/>
  <c r="N216" i="2"/>
  <c r="O215" i="2"/>
  <c r="P215" i="2" s="1"/>
  <c r="Q215" i="2" s="1"/>
  <c r="R215" i="2" s="1"/>
  <c r="N215" i="2"/>
  <c r="N214" i="2"/>
  <c r="O214" i="2" s="1"/>
  <c r="P214" i="2" s="1"/>
  <c r="Q214" i="2" s="1"/>
  <c r="R214" i="2" s="1"/>
  <c r="P209" i="2"/>
  <c r="Q209" i="2" s="1"/>
  <c r="R209" i="2" s="1"/>
  <c r="O209" i="2"/>
  <c r="N209" i="2"/>
  <c r="O208" i="2"/>
  <c r="P208" i="2" s="1"/>
  <c r="Q208" i="2" s="1"/>
  <c r="R208" i="2" s="1"/>
  <c r="N208" i="2"/>
  <c r="N207" i="2"/>
  <c r="O207" i="2" s="1"/>
  <c r="P207" i="2" s="1"/>
  <c r="Q207" i="2" s="1"/>
  <c r="R207" i="2" s="1"/>
  <c r="O206" i="2"/>
  <c r="P206" i="2" s="1"/>
  <c r="Q206" i="2" s="1"/>
  <c r="R206" i="2" s="1"/>
  <c r="N206" i="2"/>
  <c r="P205" i="2"/>
  <c r="Q205" i="2" s="1"/>
  <c r="R205" i="2" s="1"/>
  <c r="O205" i="2"/>
  <c r="N205" i="2"/>
  <c r="Q204" i="2"/>
  <c r="R204" i="2" s="1"/>
  <c r="O204" i="2"/>
  <c r="P204" i="2" s="1"/>
  <c r="N204" i="2"/>
  <c r="R203" i="2"/>
  <c r="R210" i="2" s="1"/>
  <c r="N203" i="2"/>
  <c r="O203" i="2" s="1"/>
  <c r="P203" i="2" s="1"/>
  <c r="Q203" i="2" s="1"/>
  <c r="N197" i="2"/>
  <c r="O197" i="2" s="1"/>
  <c r="P197" i="2" s="1"/>
  <c r="Q197" i="2" s="1"/>
  <c r="R197" i="2" s="1"/>
  <c r="Q196" i="2"/>
  <c r="R196" i="2" s="1"/>
  <c r="R198" i="2" s="1"/>
  <c r="O196" i="2"/>
  <c r="P196" i="2" s="1"/>
  <c r="N196" i="2"/>
  <c r="O189" i="2"/>
  <c r="P189" i="2" s="1"/>
  <c r="Q189" i="2" s="1"/>
  <c r="R189" i="2" s="1"/>
  <c r="N189" i="2"/>
  <c r="N188" i="2"/>
  <c r="O188" i="2" s="1"/>
  <c r="P188" i="2" s="1"/>
  <c r="Q188" i="2" s="1"/>
  <c r="R188" i="2" s="1"/>
  <c r="Q187" i="2"/>
  <c r="R187" i="2" s="1"/>
  <c r="O187" i="2"/>
  <c r="P187" i="2" s="1"/>
  <c r="N187" i="2"/>
  <c r="N186" i="2"/>
  <c r="O186" i="2" s="1"/>
  <c r="P186" i="2" s="1"/>
  <c r="Q186" i="2" s="1"/>
  <c r="R186" i="2" s="1"/>
  <c r="R190" i="2" s="1"/>
  <c r="P181" i="2"/>
  <c r="Q181" i="2" s="1"/>
  <c r="R181" i="2" s="1"/>
  <c r="N181" i="2"/>
  <c r="O181" i="2" s="1"/>
  <c r="O180" i="2"/>
  <c r="P180" i="2" s="1"/>
  <c r="Q180" i="2" s="1"/>
  <c r="R180" i="2" s="1"/>
  <c r="N180" i="2"/>
  <c r="N179" i="2"/>
  <c r="O179" i="2" s="1"/>
  <c r="P179" i="2" s="1"/>
  <c r="Q179" i="2" s="1"/>
  <c r="R179" i="2" s="1"/>
  <c r="O178" i="2"/>
  <c r="P178" i="2" s="1"/>
  <c r="Q178" i="2" s="1"/>
  <c r="R178" i="2" s="1"/>
  <c r="N178" i="2"/>
  <c r="O172" i="2"/>
  <c r="P172" i="2" s="1"/>
  <c r="Q172" i="2" s="1"/>
  <c r="R172" i="2" s="1"/>
  <c r="N172" i="2"/>
  <c r="R171" i="2"/>
  <c r="N171" i="2"/>
  <c r="O171" i="2" s="1"/>
  <c r="P171" i="2" s="1"/>
  <c r="Q171" i="2" s="1"/>
  <c r="O170" i="2"/>
  <c r="P170" i="2" s="1"/>
  <c r="Q170" i="2" s="1"/>
  <c r="R170" i="2" s="1"/>
  <c r="N170" i="2"/>
  <c r="Q164" i="2"/>
  <c r="R164" i="2" s="1"/>
  <c r="O164" i="2"/>
  <c r="P164" i="2" s="1"/>
  <c r="N164" i="2"/>
  <c r="R163" i="2"/>
  <c r="R165" i="2" s="1"/>
  <c r="N163" i="2"/>
  <c r="O163" i="2" s="1"/>
  <c r="P163" i="2" s="1"/>
  <c r="Q163" i="2" s="1"/>
  <c r="P154" i="2"/>
  <c r="Q154" i="2" s="1"/>
  <c r="R154" i="2" s="1"/>
  <c r="O154" i="2"/>
  <c r="N154" i="2"/>
  <c r="Q153" i="2"/>
  <c r="R153" i="2" s="1"/>
  <c r="O153" i="2"/>
  <c r="P153" i="2" s="1"/>
  <c r="N153" i="2"/>
  <c r="P152" i="2"/>
  <c r="O152" i="2"/>
  <c r="N152" i="2"/>
  <c r="O151" i="2"/>
  <c r="P151" i="2" s="1"/>
  <c r="Q151" i="2" s="1"/>
  <c r="R151" i="2" s="1"/>
  <c r="N151" i="2"/>
  <c r="N150" i="2"/>
  <c r="O150" i="2" s="1"/>
  <c r="P150" i="2" s="1"/>
  <c r="Q150" i="2" s="1"/>
  <c r="R150" i="2" s="1"/>
  <c r="R143" i="2"/>
  <c r="N143" i="2"/>
  <c r="O143" i="2" s="1"/>
  <c r="P143" i="2" s="1"/>
  <c r="Q143" i="2" s="1"/>
  <c r="O142" i="2"/>
  <c r="P142" i="2" s="1"/>
  <c r="Q142" i="2" s="1"/>
  <c r="R142" i="2" s="1"/>
  <c r="N142" i="2"/>
  <c r="P141" i="2"/>
  <c r="Q141" i="2" s="1"/>
  <c r="R141" i="2" s="1"/>
  <c r="N141" i="2"/>
  <c r="O141" i="2" s="1"/>
  <c r="O140" i="2"/>
  <c r="P140" i="2" s="1"/>
  <c r="Q140" i="2" s="1"/>
  <c r="R140" i="2" s="1"/>
  <c r="N140" i="2"/>
  <c r="R139" i="2"/>
  <c r="N139" i="2"/>
  <c r="O139" i="2" s="1"/>
  <c r="P139" i="2" s="1"/>
  <c r="Q139" i="2" s="1"/>
  <c r="P135" i="2"/>
  <c r="Q135" i="2" s="1"/>
  <c r="R135" i="2" s="1"/>
  <c r="O135" i="2"/>
  <c r="N135" i="2"/>
  <c r="O134" i="2"/>
  <c r="P134" i="2" s="1"/>
  <c r="Q134" i="2" s="1"/>
  <c r="R134" i="2" s="1"/>
  <c r="N134" i="2"/>
  <c r="P133" i="2"/>
  <c r="O133" i="2"/>
  <c r="N133" i="2"/>
  <c r="O132" i="2"/>
  <c r="P132" i="2" s="1"/>
  <c r="Q132" i="2" s="1"/>
  <c r="R132" i="2" s="1"/>
  <c r="N132" i="2"/>
  <c r="P131" i="2"/>
  <c r="Q131" i="2" s="1"/>
  <c r="R131" i="2" s="1"/>
  <c r="O131" i="2"/>
  <c r="N131" i="2"/>
  <c r="O130" i="2"/>
  <c r="P130" i="2" s="1"/>
  <c r="Q130" i="2" s="1"/>
  <c r="R130" i="2" s="1"/>
  <c r="N130" i="2"/>
  <c r="N129" i="2"/>
  <c r="O129" i="2" s="1"/>
  <c r="P129" i="2" s="1"/>
  <c r="Q129" i="2" s="1"/>
  <c r="R129" i="2" s="1"/>
  <c r="P125" i="2"/>
  <c r="O125" i="2"/>
  <c r="N125" i="2"/>
  <c r="Q124" i="2"/>
  <c r="R124" i="2" s="1"/>
  <c r="O124" i="2"/>
  <c r="P124" i="2" s="1"/>
  <c r="N124" i="2"/>
  <c r="Q120" i="2"/>
  <c r="R120" i="2" s="1"/>
  <c r="O120" i="2"/>
  <c r="P120" i="2" s="1"/>
  <c r="N120" i="2"/>
  <c r="P119" i="2"/>
  <c r="Q119" i="2" s="1"/>
  <c r="R119" i="2" s="1"/>
  <c r="N119" i="2"/>
  <c r="O119" i="2" s="1"/>
  <c r="O118" i="2"/>
  <c r="P118" i="2" s="1"/>
  <c r="Q118" i="2" s="1"/>
  <c r="R118" i="2" s="1"/>
  <c r="N118" i="2"/>
  <c r="N117" i="2"/>
  <c r="O117" i="2" s="1"/>
  <c r="P117" i="2" s="1"/>
  <c r="Q117" i="2" s="1"/>
  <c r="R117" i="2" s="1"/>
  <c r="R121" i="2" s="1"/>
  <c r="R113" i="2"/>
  <c r="N113" i="2"/>
  <c r="O113" i="2" s="1"/>
  <c r="P113" i="2" s="1"/>
  <c r="Q113" i="2" s="1"/>
  <c r="R112" i="2"/>
  <c r="O112" i="2"/>
  <c r="P112" i="2" s="1"/>
  <c r="N112" i="2"/>
  <c r="Q112" i="2" s="1"/>
  <c r="N111" i="2"/>
  <c r="O111" i="2" s="1"/>
  <c r="P111" i="2" s="1"/>
  <c r="Q111" i="2" s="1"/>
  <c r="R111" i="2" s="1"/>
  <c r="Q110" i="2"/>
  <c r="R110" i="2" s="1"/>
  <c r="P110" i="2"/>
  <c r="O110" i="2"/>
  <c r="N110" i="2"/>
  <c r="R109" i="2"/>
  <c r="P109" i="2"/>
  <c r="O109" i="2"/>
  <c r="N109" i="2"/>
  <c r="Q109" i="2" s="1"/>
  <c r="O105" i="2"/>
  <c r="P105" i="2" s="1"/>
  <c r="Q105" i="2" s="1"/>
  <c r="R105" i="2" s="1"/>
  <c r="N105" i="2"/>
  <c r="O104" i="2"/>
  <c r="P104" i="2" s="1"/>
  <c r="Q104" i="2" s="1"/>
  <c r="R104" i="2" s="1"/>
  <c r="N104" i="2"/>
  <c r="P103" i="2"/>
  <c r="Q103" i="2" s="1"/>
  <c r="R103" i="2" s="1"/>
  <c r="N103" i="2"/>
  <c r="O103" i="2" s="1"/>
  <c r="O102" i="2"/>
  <c r="P102" i="2" s="1"/>
  <c r="Q102" i="2" s="1"/>
  <c r="R102" i="2" s="1"/>
  <c r="N102" i="2"/>
  <c r="P98" i="2"/>
  <c r="Q98" i="2" s="1"/>
  <c r="R98" i="2" s="1"/>
  <c r="O98" i="2"/>
  <c r="N98" i="2"/>
  <c r="Q97" i="2"/>
  <c r="R97" i="2" s="1"/>
  <c r="P97" i="2"/>
  <c r="N97" i="2"/>
  <c r="O97" i="2" s="1"/>
  <c r="Q96" i="2"/>
  <c r="R96" i="2" s="1"/>
  <c r="O96" i="2"/>
  <c r="P96" i="2" s="1"/>
  <c r="N96" i="2"/>
  <c r="P95" i="2"/>
  <c r="Q95" i="2" s="1"/>
  <c r="R95" i="2" s="1"/>
  <c r="O95" i="2"/>
  <c r="N95" i="2"/>
  <c r="Q91" i="2"/>
  <c r="R91" i="2" s="1"/>
  <c r="P91" i="2"/>
  <c r="N91" i="2"/>
  <c r="O91" i="2" s="1"/>
  <c r="Q90" i="2"/>
  <c r="R90" i="2" s="1"/>
  <c r="O90" i="2"/>
  <c r="P90" i="2" s="1"/>
  <c r="N90" i="2"/>
  <c r="N89" i="2"/>
  <c r="O89" i="2" s="1"/>
  <c r="P89" i="2" s="1"/>
  <c r="Q89" i="2" s="1"/>
  <c r="R89" i="2" s="1"/>
  <c r="R88" i="2"/>
  <c r="N88" i="2"/>
  <c r="O88" i="2" s="1"/>
  <c r="P88" i="2" s="1"/>
  <c r="Q88" i="2" s="1"/>
  <c r="O87" i="2"/>
  <c r="P87" i="2" s="1"/>
  <c r="Q87" i="2" s="1"/>
  <c r="R87" i="2" s="1"/>
  <c r="N87" i="2"/>
  <c r="P86" i="2"/>
  <c r="Q86" i="2" s="1"/>
  <c r="R86" i="2" s="1"/>
  <c r="O86" i="2"/>
  <c r="N86" i="2"/>
  <c r="N81" i="2"/>
  <c r="O81" i="2" s="1"/>
  <c r="P81" i="2" s="1"/>
  <c r="Q81" i="2" s="1"/>
  <c r="R81" i="2" s="1"/>
  <c r="O80" i="2"/>
  <c r="P80" i="2" s="1"/>
  <c r="Q80" i="2" s="1"/>
  <c r="R80" i="2" s="1"/>
  <c r="N80" i="2"/>
  <c r="P79" i="2"/>
  <c r="Q79" i="2" s="1"/>
  <c r="R79" i="2" s="1"/>
  <c r="O79" i="2"/>
  <c r="N79" i="2"/>
  <c r="O74" i="2"/>
  <c r="P74" i="2" s="1"/>
  <c r="N74" i="2"/>
  <c r="O73" i="2"/>
  <c r="P73" i="2" s="1"/>
  <c r="Q73" i="2" s="1"/>
  <c r="R73" i="2" s="1"/>
  <c r="N73" i="2"/>
  <c r="P72" i="2"/>
  <c r="Q72" i="2" s="1"/>
  <c r="R72" i="2" s="1"/>
  <c r="O72" i="2"/>
  <c r="N72" i="2"/>
  <c r="Q71" i="2"/>
  <c r="R71" i="2" s="1"/>
  <c r="P71" i="2"/>
  <c r="O71" i="2"/>
  <c r="N71" i="2"/>
  <c r="O70" i="2"/>
  <c r="P70" i="2" s="1"/>
  <c r="N70" i="2"/>
  <c r="O69" i="2"/>
  <c r="P69" i="2" s="1"/>
  <c r="Q69" i="2" s="1"/>
  <c r="R69" i="2" s="1"/>
  <c r="N69" i="2"/>
  <c r="P68" i="2"/>
  <c r="Q68" i="2" s="1"/>
  <c r="R68" i="2" s="1"/>
  <c r="O68" i="2"/>
  <c r="N68" i="2"/>
  <c r="Q67" i="2"/>
  <c r="R67" i="2" s="1"/>
  <c r="P67" i="2"/>
  <c r="O67" i="2"/>
  <c r="N67" i="2"/>
  <c r="N66" i="2"/>
  <c r="O66" i="2" s="1"/>
  <c r="P66" i="2" s="1"/>
  <c r="Q66" i="2" s="1"/>
  <c r="R66" i="2" s="1"/>
  <c r="O65" i="2"/>
  <c r="P65" i="2" s="1"/>
  <c r="Q65" i="2" s="1"/>
  <c r="R65" i="2" s="1"/>
  <c r="N65" i="2"/>
  <c r="N60" i="2"/>
  <c r="O60" i="2" s="1"/>
  <c r="P60" i="2" s="1"/>
  <c r="Q60" i="2" s="1"/>
  <c r="R60" i="2" s="1"/>
  <c r="R59" i="2"/>
  <c r="O59" i="2"/>
  <c r="P59" i="2" s="1"/>
  <c r="Q59" i="2" s="1"/>
  <c r="N59" i="2"/>
  <c r="O58" i="2"/>
  <c r="P58" i="2" s="1"/>
  <c r="Q58" i="2" s="1"/>
  <c r="R58" i="2" s="1"/>
  <c r="N58" i="2"/>
  <c r="P57" i="2"/>
  <c r="Q57" i="2" s="1"/>
  <c r="R57" i="2" s="1"/>
  <c r="O57" i="2"/>
  <c r="N57" i="2"/>
  <c r="N56" i="2"/>
  <c r="O56" i="2" s="1"/>
  <c r="P56" i="2" s="1"/>
  <c r="Q56" i="2" s="1"/>
  <c r="R56" i="2" s="1"/>
  <c r="O55" i="2"/>
  <c r="P55" i="2" s="1"/>
  <c r="N55" i="2"/>
  <c r="Q50" i="2"/>
  <c r="R50" i="2" s="1"/>
  <c r="P50" i="2"/>
  <c r="O50" i="2"/>
  <c r="N50" i="2"/>
  <c r="P49" i="2"/>
  <c r="O49" i="2"/>
  <c r="N49" i="2"/>
  <c r="Q49" i="2" s="1"/>
  <c r="R49" i="2" s="1"/>
  <c r="O48" i="2"/>
  <c r="P48" i="2" s="1"/>
  <c r="N48" i="2"/>
  <c r="P47" i="2"/>
  <c r="Q47" i="2" s="1"/>
  <c r="R47" i="2" s="1"/>
  <c r="O47" i="2"/>
  <c r="N47" i="2"/>
  <c r="P46" i="2"/>
  <c r="Q46" i="2" s="1"/>
  <c r="R46" i="2" s="1"/>
  <c r="O46" i="2"/>
  <c r="N46" i="2"/>
  <c r="Q45" i="2"/>
  <c r="R45" i="2" s="1"/>
  <c r="N45" i="2"/>
  <c r="O45" i="2" s="1"/>
  <c r="P45" i="2" s="1"/>
  <c r="N44" i="2"/>
  <c r="O44" i="2" s="1"/>
  <c r="P44" i="2" s="1"/>
  <c r="Q44" i="2" s="1"/>
  <c r="R44" i="2" s="1"/>
  <c r="Q39" i="2"/>
  <c r="R39" i="2" s="1"/>
  <c r="P39" i="2"/>
  <c r="O39" i="2"/>
  <c r="N39" i="2"/>
  <c r="N38" i="2"/>
  <c r="O38" i="2" s="1"/>
  <c r="P38" i="2" s="1"/>
  <c r="Q38" i="2" s="1"/>
  <c r="R38" i="2" s="1"/>
  <c r="R37" i="2"/>
  <c r="O37" i="2"/>
  <c r="P37" i="2" s="1"/>
  <c r="Q37" i="2" s="1"/>
  <c r="N37" i="2"/>
  <c r="P32" i="2"/>
  <c r="Q32" i="2" s="1"/>
  <c r="R32" i="2" s="1"/>
  <c r="O32" i="2"/>
  <c r="N32" i="2"/>
  <c r="Q31" i="2"/>
  <c r="R31" i="2" s="1"/>
  <c r="P31" i="2"/>
  <c r="O31" i="2"/>
  <c r="N31" i="2"/>
  <c r="R30" i="2"/>
  <c r="O30" i="2"/>
  <c r="P30" i="2" s="1"/>
  <c r="Q30" i="2" s="1"/>
  <c r="N30" i="2"/>
  <c r="O29" i="2"/>
  <c r="P29" i="2" s="1"/>
  <c r="Q29" i="2" s="1"/>
  <c r="R29" i="2" s="1"/>
  <c r="N29" i="2"/>
  <c r="P28" i="2"/>
  <c r="Q28" i="2" s="1"/>
  <c r="R28" i="2" s="1"/>
  <c r="R33" i="2" s="1"/>
  <c r="O28" i="2"/>
  <c r="N28" i="2"/>
  <c r="O24" i="2"/>
  <c r="P24" i="2" s="1"/>
  <c r="Q24" i="2" s="1"/>
  <c r="R24" i="2" s="1"/>
  <c r="N24" i="2"/>
  <c r="O23" i="2"/>
  <c r="P23" i="2" s="1"/>
  <c r="Q23" i="2" s="1"/>
  <c r="R23" i="2" s="1"/>
  <c r="N23" i="2"/>
  <c r="Q22" i="2"/>
  <c r="R22" i="2" s="1"/>
  <c r="P22" i="2"/>
  <c r="O22" i="2"/>
  <c r="N22" i="2"/>
  <c r="N21" i="2"/>
  <c r="O21" i="2" s="1"/>
  <c r="P21" i="2" s="1"/>
  <c r="Q21" i="2" s="1"/>
  <c r="R21" i="2" s="1"/>
  <c r="R20" i="2"/>
  <c r="O20" i="2"/>
  <c r="P20" i="2" s="1"/>
  <c r="Q20" i="2" s="1"/>
  <c r="N20" i="2"/>
  <c r="O19" i="2"/>
  <c r="P19" i="2" s="1"/>
  <c r="Q19" i="2" s="1"/>
  <c r="R19" i="2" s="1"/>
  <c r="R25" i="2" s="1"/>
  <c r="N19" i="2"/>
  <c r="R40" i="2" l="1"/>
  <c r="Q70" i="2"/>
  <c r="R70" i="2" s="1"/>
  <c r="R75" i="2" s="1"/>
  <c r="R92" i="2"/>
  <c r="R250" i="2"/>
  <c r="Q74" i="2"/>
  <c r="R74" i="2" s="1"/>
  <c r="R82" i="2"/>
  <c r="Q48" i="2"/>
  <c r="R48" i="2" s="1"/>
  <c r="R51" i="2" s="1"/>
  <c r="Q55" i="2"/>
  <c r="R55" i="2" s="1"/>
  <c r="R61" i="2" s="1"/>
  <c r="R106" i="2"/>
  <c r="R182" i="2"/>
  <c r="R114" i="2"/>
  <c r="R99" i="2"/>
  <c r="R221" i="2"/>
  <c r="R230" i="2"/>
  <c r="R173" i="2"/>
  <c r="Q133" i="2"/>
  <c r="R133" i="2" s="1"/>
  <c r="R136" i="2" s="1"/>
  <c r="Q125" i="2"/>
  <c r="R125" i="2" s="1"/>
  <c r="R126" i="2" s="1"/>
  <c r="R144" i="2"/>
  <c r="Q152" i="2"/>
  <c r="R152" i="2" s="1"/>
  <c r="R155" i="2" s="1"/>
  <c r="N318" i="2" l="1"/>
  <c r="O318" i="2"/>
  <c r="P318" i="2" s="1"/>
  <c r="N319" i="2"/>
  <c r="O319" i="2" s="1"/>
  <c r="P319" i="2" s="1"/>
  <c r="Q319" i="2" s="1"/>
  <c r="R319" i="2" s="1"/>
  <c r="N320" i="2"/>
  <c r="O320" i="2"/>
  <c r="P320" i="2" s="1"/>
  <c r="N321" i="2"/>
  <c r="O321" i="2" s="1"/>
  <c r="P321" i="2" s="1"/>
  <c r="Q321" i="2" s="1"/>
  <c r="R321" i="2" s="1"/>
  <c r="N322" i="2"/>
  <c r="O322" i="2" s="1"/>
  <c r="P322" i="2" s="1"/>
  <c r="Q322" i="2" s="1"/>
  <c r="R322" i="2" s="1"/>
  <c r="N323" i="2"/>
  <c r="O323" i="2"/>
  <c r="P323" i="2" s="1"/>
  <c r="N324" i="2"/>
  <c r="O324" i="2"/>
  <c r="P324" i="2" s="1"/>
  <c r="N325" i="2"/>
  <c r="O325" i="2" s="1"/>
  <c r="P325" i="2" s="1"/>
  <c r="Q325" i="2" s="1"/>
  <c r="R325" i="2" s="1"/>
  <c r="N326" i="2"/>
  <c r="O326" i="2" s="1"/>
  <c r="P326" i="2" s="1"/>
  <c r="Q326" i="2" s="1"/>
  <c r="R326" i="2" s="1"/>
  <c r="N327" i="2"/>
  <c r="O327" i="2" s="1"/>
  <c r="P327" i="2" s="1"/>
  <c r="Q327" i="2" s="1"/>
  <c r="R327" i="2" s="1"/>
  <c r="N317" i="2"/>
  <c r="O317" i="2" s="1"/>
  <c r="P317" i="2" s="1"/>
  <c r="Q317" i="2" s="1"/>
  <c r="R317" i="2" s="1"/>
  <c r="N301" i="2"/>
  <c r="O301" i="2" s="1"/>
  <c r="P301" i="2" s="1"/>
  <c r="Q301" i="2" s="1"/>
  <c r="R301" i="2" s="1"/>
  <c r="N302" i="2"/>
  <c r="O302" i="2" s="1"/>
  <c r="P302" i="2" s="1"/>
  <c r="Q302" i="2" s="1"/>
  <c r="R302" i="2" s="1"/>
  <c r="N303" i="2"/>
  <c r="O303" i="2"/>
  <c r="P303" i="2" s="1"/>
  <c r="N304" i="2"/>
  <c r="O304" i="2" s="1"/>
  <c r="P304" i="2" s="1"/>
  <c r="Q304" i="2" s="1"/>
  <c r="R304" i="2" s="1"/>
  <c r="N305" i="2"/>
  <c r="O305" i="2" s="1"/>
  <c r="P305" i="2" s="1"/>
  <c r="Q305" i="2" s="1"/>
  <c r="R305" i="2" s="1"/>
  <c r="N306" i="2"/>
  <c r="O306" i="2" s="1"/>
  <c r="P306" i="2" s="1"/>
  <c r="Q306" i="2" s="1"/>
  <c r="R306" i="2" s="1"/>
  <c r="N307" i="2"/>
  <c r="O307" i="2" s="1"/>
  <c r="P307" i="2" s="1"/>
  <c r="Q307" i="2" s="1"/>
  <c r="R307" i="2" s="1"/>
  <c r="N308" i="2"/>
  <c r="O308" i="2" s="1"/>
  <c r="P308" i="2" s="1"/>
  <c r="Q308" i="2" s="1"/>
  <c r="R308" i="2" s="1"/>
  <c r="N309" i="2"/>
  <c r="O309" i="2"/>
  <c r="P309" i="2" s="1"/>
  <c r="N288" i="2"/>
  <c r="O288" i="2" s="1"/>
  <c r="P288" i="2" s="1"/>
  <c r="Q288" i="2" s="1"/>
  <c r="R288" i="2" s="1"/>
  <c r="N289" i="2"/>
  <c r="O289" i="2" s="1"/>
  <c r="P289" i="2" s="1"/>
  <c r="Q289" i="2" s="1"/>
  <c r="R289" i="2" s="1"/>
  <c r="N290" i="2"/>
  <c r="O290" i="2" s="1"/>
  <c r="P290" i="2" s="1"/>
  <c r="Q290" i="2" s="1"/>
  <c r="R290" i="2" s="1"/>
  <c r="N291" i="2"/>
  <c r="O291" i="2" s="1"/>
  <c r="P291" i="2" s="1"/>
  <c r="Q291" i="2" s="1"/>
  <c r="R291" i="2" s="1"/>
  <c r="N292" i="2"/>
  <c r="O292" i="2" s="1"/>
  <c r="P292" i="2" s="1"/>
  <c r="Q292" i="2" s="1"/>
  <c r="R292" i="2" s="1"/>
  <c r="N293" i="2"/>
  <c r="O293" i="2" s="1"/>
  <c r="P293" i="2" s="1"/>
  <c r="Q293" i="2" s="1"/>
  <c r="R293" i="2" s="1"/>
  <c r="N279" i="2"/>
  <c r="O279" i="2" s="1"/>
  <c r="P279" i="2" s="1"/>
  <c r="Q279" i="2" s="1"/>
  <c r="R279" i="2" s="1"/>
  <c r="N280" i="2"/>
  <c r="O280" i="2" s="1"/>
  <c r="P280" i="2" s="1"/>
  <c r="Q280" i="2" s="1"/>
  <c r="R280" i="2" s="1"/>
  <c r="N269" i="2"/>
  <c r="O269" i="2" s="1"/>
  <c r="P269" i="2" s="1"/>
  <c r="Q269" i="2" s="1"/>
  <c r="R269" i="2" s="1"/>
  <c r="R270" i="2" s="1"/>
  <c r="N254" i="2"/>
  <c r="O254" i="2" s="1"/>
  <c r="P254" i="2" s="1"/>
  <c r="Q254" i="2" s="1"/>
  <c r="R254" i="2" s="1"/>
  <c r="N255" i="2"/>
  <c r="O255" i="2" s="1"/>
  <c r="P255" i="2" s="1"/>
  <c r="Q255" i="2" s="1"/>
  <c r="R255" i="2" s="1"/>
  <c r="N256" i="2"/>
  <c r="O256" i="2" s="1"/>
  <c r="P256" i="2" s="1"/>
  <c r="Q256" i="2" s="1"/>
  <c r="R256" i="2" s="1"/>
  <c r="N257" i="2"/>
  <c r="O257" i="2" s="1"/>
  <c r="P257" i="2" s="1"/>
  <c r="Q257" i="2" s="1"/>
  <c r="R257" i="2" s="1"/>
  <c r="N258" i="2"/>
  <c r="O258" i="2" s="1"/>
  <c r="P258" i="2" s="1"/>
  <c r="Q258" i="2" s="1"/>
  <c r="R258" i="2" s="1"/>
  <c r="N259" i="2"/>
  <c r="O259" i="2" s="1"/>
  <c r="P259" i="2" s="1"/>
  <c r="Q259" i="2" s="1"/>
  <c r="R259" i="2" s="1"/>
  <c r="N260" i="2"/>
  <c r="O260" i="2" s="1"/>
  <c r="P260" i="2" s="1"/>
  <c r="Q260" i="2" s="1"/>
  <c r="R260" i="2" s="1"/>
  <c r="Q303" i="2" l="1"/>
  <c r="R303" i="2" s="1"/>
  <c r="R281" i="2"/>
  <c r="R294" i="2"/>
  <c r="R261" i="2"/>
  <c r="Q324" i="2"/>
  <c r="R324" i="2" s="1"/>
  <c r="Q323" i="2"/>
  <c r="R323" i="2" s="1"/>
  <c r="Q318" i="2"/>
  <c r="R318" i="2" s="1"/>
  <c r="Q320" i="2"/>
  <c r="R320" i="2" s="1"/>
  <c r="Q309" i="2"/>
  <c r="R309" i="2" s="1"/>
  <c r="R310" i="2" l="1"/>
  <c r="R328" i="2"/>
</calcChain>
</file>

<file path=xl/comments1.xml><?xml version="1.0" encoding="utf-8"?>
<comments xmlns="http://schemas.openxmlformats.org/spreadsheetml/2006/main">
  <authors>
    <author>Edgaras Abušovas</author>
    <author>...</author>
  </authors>
  <commentList>
    <comment ref="A5" authorId="0">
      <text>
        <r>
          <rPr>
            <b/>
            <sz val="9"/>
            <color indexed="81"/>
            <rFont val="Tahoma"/>
            <family val="2"/>
            <charset val="186"/>
          </rPr>
          <t>Pareiškėjo pavadinimas pasirenkamas iš sąrašo</t>
        </r>
      </text>
    </comment>
    <comment ref="C13" authorId="1">
      <text>
        <r>
          <rPr>
            <sz val="9"/>
            <color indexed="81"/>
            <rFont val="Tahoma"/>
            <family val="2"/>
            <charset val="186"/>
          </rPr>
          <t xml:space="preserve">
Įrašyti patiems</t>
        </r>
      </text>
    </comment>
    <comment ref="D13" authorId="1">
      <text>
        <r>
          <rPr>
            <b/>
            <sz val="9"/>
            <color indexed="81"/>
            <rFont val="Tahoma"/>
            <family val="2"/>
            <charset val="186"/>
          </rPr>
          <t xml:space="preserve">Pasirinkti iš sąrašo langelyje
</t>
        </r>
      </text>
    </comment>
    <comment ref="E13" authorId="1">
      <text>
        <r>
          <rPr>
            <b/>
            <sz val="9"/>
            <color indexed="81"/>
            <rFont val="Tahoma"/>
            <family val="2"/>
            <charset val="186"/>
          </rPr>
          <t>Įrašyti patiems</t>
        </r>
      </text>
    </comment>
    <comment ref="F14" authorId="1">
      <text>
        <r>
          <rPr>
            <b/>
            <sz val="9"/>
            <color indexed="81"/>
            <rFont val="Tahoma"/>
            <family val="2"/>
            <charset val="186"/>
          </rPr>
          <t xml:space="preserve">Pasirinkti iš sąrašo langelyje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4" authorId="1">
      <text>
        <r>
          <rPr>
            <b/>
            <sz val="9"/>
            <color indexed="81"/>
            <rFont val="Tahoma"/>
            <family val="2"/>
            <charset val="186"/>
          </rPr>
          <t xml:space="preserve">Pasirinkti iš sąrašo langelyje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4" authorId="1">
      <text>
        <r>
          <rPr>
            <b/>
            <sz val="9"/>
            <color indexed="81"/>
            <rFont val="Tahoma"/>
            <family val="2"/>
            <charset val="186"/>
          </rPr>
          <t xml:space="preserve">Pasirinkti iš sąrašo langelyje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4" authorId="1">
      <text>
        <r>
          <rPr>
            <b/>
            <sz val="9"/>
            <color indexed="81"/>
            <rFont val="Tahoma"/>
            <family val="2"/>
            <charset val="186"/>
          </rPr>
          <t>Įrašyti patiems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4" authorId="1">
      <text>
        <r>
          <rPr>
            <b/>
            <sz val="9"/>
            <color indexed="81"/>
            <rFont val="Tahoma"/>
            <family val="2"/>
            <charset val="186"/>
          </rPr>
          <t>Įrašyti patiems</t>
        </r>
      </text>
    </comment>
    <comment ref="M14" authorId="1">
      <text>
        <r>
          <rPr>
            <b/>
            <sz val="9"/>
            <color indexed="81"/>
            <rFont val="Tahoma"/>
            <family val="2"/>
            <charset val="186"/>
          </rPr>
          <t xml:space="preserve">Pasirinkti iš sąrašo langelyje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<sst xmlns="http://schemas.openxmlformats.org/spreadsheetml/2006/main" count="1208" uniqueCount="273">
  <si>
    <t>Eil. Nr.</t>
  </si>
  <si>
    <t>Bendra sporto šakos gauta taškų suma</t>
  </si>
  <si>
    <t>Nuoroda į protokolą:</t>
  </si>
  <si>
    <t>Iš viso:</t>
  </si>
  <si>
    <t>Departamento pripažintos nacionalinės sporto (šakų) federacijos</t>
  </si>
  <si>
    <t>Lietuvos aeroklubas</t>
  </si>
  <si>
    <t>Lietuvos alpinizmo asociacija</t>
  </si>
  <si>
    <t>Lietuvos automobilių sporto federacija</t>
  </si>
  <si>
    <t>Lietuvos badmintono federacija</t>
  </si>
  <si>
    <t>Lietuvos baidarių ir kanojų irklavimo federacija</t>
  </si>
  <si>
    <t>Lietuvos bangų sporto asociacija (banglenčių, puslenčių ir slydimo bangomis sporto šakoms)</t>
  </si>
  <si>
    <t>Lietuvos beisbolo asociacija (beisbolo disciplinai)</t>
  </si>
  <si>
    <t>Lietuvos biatlono federacija</t>
  </si>
  <si>
    <t>Lietuvos biliardo federacija</t>
  </si>
  <si>
    <t>Lietuvos bobslėjaus ir skeletono sporto federacija</t>
  </si>
  <si>
    <t>Lietuvos bokso federacija</t>
  </si>
  <si>
    <t>Lietuvos boulingo federacija</t>
  </si>
  <si>
    <t>Lietuvos buriuotojų sąjunga</t>
  </si>
  <si>
    <t>Lietuvos bušido federacija (ju-jitsu sporto šakai)</t>
  </si>
  <si>
    <t>Lietuvos čiuožimo federacija</t>
  </si>
  <si>
    <t>Lietuvos dviračių sporto federacija</t>
  </si>
  <si>
    <t>Lietuvos dziudo federacija</t>
  </si>
  <si>
    <t>Lietuvos fechtavimo federacija</t>
  </si>
  <si>
    <t>Lietuvos futbolo federacija</t>
  </si>
  <si>
    <t>Lietuvos gimnastikos federacija</t>
  </si>
  <si>
    <t>Lietuvos golfo federacija</t>
  </si>
  <si>
    <t>Lietuvos greitojo čiuožimo asociacija</t>
  </si>
  <si>
    <t>Lietuvos imtynių federacija</t>
  </si>
  <si>
    <t>Lietuvos irklavimo federacija</t>
  </si>
  <si>
    <t>Lietuvos jėgos trikovės federacija</t>
  </si>
  <si>
    <t>Lietuvos kendo asociacija</t>
  </si>
  <si>
    <t>Lietuvos kerlingo asociacija</t>
  </si>
  <si>
    <t>Lietuvos kikboksingo federacija</t>
  </si>
  <si>
    <t>Lietuvos kyokushin karate federacija</t>
  </si>
  <si>
    <t>Lietuvos korespondencinių šachmatų federacija</t>
  </si>
  <si>
    <t>Lietuvos krepšinio federacija</t>
  </si>
  <si>
    <t>Lietuvos kudo sporto federacija</t>
  </si>
  <si>
    <t>Lietuvos kuraš federacija (sumo sporto šakai)</t>
  </si>
  <si>
    <t>Lietuvos kultūrizmo ir kūno rengybos federacija</t>
  </si>
  <si>
    <t>Lietuvos laipiojimo sporto asociacija</t>
  </si>
  <si>
    <t>Lietuvos lankininkų federacija</t>
  </si>
  <si>
    <t>Lietuvos lengvosios atletikos federacija</t>
  </si>
  <si>
    <t>Lietuvos motociklų sporto federacija</t>
  </si>
  <si>
    <t>Lietuvos motorlaivių federacija</t>
  </si>
  <si>
    <t>Lietuvos MUAY – THAI sąjunga</t>
  </si>
  <si>
    <t>Lietuvos nacionalinė slidinėjimo asociacija</t>
  </si>
  <si>
    <t>Lietuvos orientavimosi sporto federacija</t>
  </si>
  <si>
    <t>Lietuvos plaukimo federacija</t>
  </si>
  <si>
    <t>Lietuvos povandeninio sporto federacija</t>
  </si>
  <si>
    <t>Lietuvos pulo federacija</t>
  </si>
  <si>
    <t>Lietuvos rankinio federacija</t>
  </si>
  <si>
    <t>Lietuvos rankų lenkimo sporto federacija</t>
  </si>
  <si>
    <t>Lietuvos regbio federacija</t>
  </si>
  <si>
    <t>Lietuvos rogučių sporto federacija</t>
  </si>
  <si>
    <t>Lietuvos sambo federacija</t>
  </si>
  <si>
    <t>Lietuvos skvošo asociacija</t>
  </si>
  <si>
    <t>Lietuvos softbolo federacija (softbolo disciplinai)</t>
  </si>
  <si>
    <t>Lietuvos sportinės žūklės federacija</t>
  </si>
  <si>
    <t>Lietuvos sportinių šokių federacija</t>
  </si>
  <si>
    <t>Lietuvos stalo teniso asociacija</t>
  </si>
  <si>
    <t>Lietuvos sunkiosios atletikos federacija</t>
  </si>
  <si>
    <t>Lietuvos šachmatų federacija</t>
  </si>
  <si>
    <t>Lietuvos šachmatų kompozitorių sąjunga</t>
  </si>
  <si>
    <t>Lietuvos šaškių federacija</t>
  </si>
  <si>
    <t>Lietuvos šaudymo sporto sąjunga</t>
  </si>
  <si>
    <t>Lietuvos šiuolaikinės penkiakovės federacija</t>
  </si>
  <si>
    <t>Lietuvos taekwondo federacija</t>
  </si>
  <si>
    <t>Lietuvos tautinių imtynių federacija (pankrationo ir imtynių už diržų disciplinoms)</t>
  </si>
  <si>
    <t>Lietuvos teniso sąjunga                    </t>
  </si>
  <si>
    <t>Lietuvos tinklinio federacija</t>
  </si>
  <si>
    <t>Lietuvos triatlono federacija</t>
  </si>
  <si>
    <t>Lietuvos universalios kovos federacija</t>
  </si>
  <si>
    <t>Lietuvos ušu federacija (ušu sporto šakai)</t>
  </si>
  <si>
    <t>Lietuvos vandens slidininkų sąjunga</t>
  </si>
  <si>
    <t>Lietuvos vandensvydžio sporto federacija</t>
  </si>
  <si>
    <t>Lietuvos virvės traukimo federacija</t>
  </si>
  <si>
    <t>Lietuvos žirginio sporto federacija</t>
  </si>
  <si>
    <t>Lietuvos žolės riedulio federacija</t>
  </si>
  <si>
    <t>Asociacija „Hockey Lithuania“</t>
  </si>
  <si>
    <t>Balas už aplenktą sportininką (komandą) sporto šakos rungtyje</t>
  </si>
  <si>
    <t>Sporto šakos rungtis</t>
  </si>
  <si>
    <t>Tarptautinių sporto varžybų kategorija</t>
  </si>
  <si>
    <t>Kas kiek metų rengiamos tarptautinės sporto varžybos</t>
  </si>
  <si>
    <t>Vykdoma atranka į tarptautines sporto varžybas (Taip / Ne)</t>
  </si>
  <si>
    <t>Sportininkų (komandų) skaičius rungtyje</t>
  </si>
  <si>
    <t>Sportininko (komandos) užimta vieta</t>
  </si>
  <si>
    <t>Aukščiausia sportininko užimta vieta tose pačiose sporto varžybose (Taip / Ne)</t>
  </si>
  <si>
    <t>Balų skaičius už užimtą vietą</t>
  </si>
  <si>
    <t>Balų suma</t>
  </si>
  <si>
    <t>Balo už aplenktų sportininkų (komandų) skaičių sporto šakos rungtyje vertė procentais nuo iškovotos vietos konkrečioje sporto šakos rungtyje balo vertės</t>
  </si>
  <si>
    <t>Pareiškėjo vardu:</t>
  </si>
  <si>
    <t>__________________________                                             _________________                                                            ____________________          </t>
  </si>
  <si>
    <r>
      <t>(pareigų pavadinimas)               A.</t>
    </r>
    <r>
      <rPr>
        <sz val="12"/>
        <color theme="1"/>
        <rFont val="Times New Roman"/>
        <family val="1"/>
        <charset val="186"/>
      </rPr>
      <t xml:space="preserve"> </t>
    </r>
    <r>
      <rPr>
        <sz val="10"/>
        <color theme="1"/>
        <rFont val="Times New Roman"/>
        <family val="1"/>
        <charset val="186"/>
      </rPr>
      <t>V.                                                                     (parašas)                                                                                                 (vardas, pavardė)</t>
    </r>
  </si>
  <si>
    <t xml:space="preserve">(jei pareiškėjas antspaudą privalo turėti) </t>
  </si>
  <si>
    <t>Priklauso balų atsižvelgus į pastabas</t>
  </si>
  <si>
    <t>PČ</t>
  </si>
  <si>
    <t>EČ</t>
  </si>
  <si>
    <t>PČneol</t>
  </si>
  <si>
    <t>EČneol</t>
  </si>
  <si>
    <t>JPČ</t>
  </si>
  <si>
    <t>JnPČ</t>
  </si>
  <si>
    <t>JEČ</t>
  </si>
  <si>
    <t>JnEČ</t>
  </si>
  <si>
    <t>Pareiškėjas:</t>
  </si>
  <si>
    <t>(Pareiškėjo buveinės adresas, telefonas, el. paštas)</t>
  </si>
  <si>
    <t xml:space="preserve">           (Pareiškėjo pavadinimas)</t>
  </si>
  <si>
    <t>(Juridinio asmens kodas)</t>
  </si>
  <si>
    <t>SPORTININKŲ (KOMANDŲ) TARPTAUTINĖSE SPORTO VARŽYBOSE PASIEKTI REZULTATAI</t>
  </si>
  <si>
    <t>                                     (pridedamos pasiekimus tarptautinėse sporto varžybose patvirtinančių protokolų kopijos (arba pateikiama nuoroda į interneto svetainę, kurioje su šiais protokolais galima būtų susipažinti)</t>
  </si>
  <si>
    <t xml:space="preserve">(sporto renginio pavadinimas) </t>
  </si>
  <si>
    <t xml:space="preserve">Sportininko vardas, pavardė </t>
  </si>
  <si>
    <t>Įtraukta į olimpinių žaidynių programą/neįtraukta į olimpinių žaidynių programą)</t>
  </si>
  <si>
    <t xml:space="preserve">Sportininkų (komandos narių) skaičius </t>
  </si>
  <si>
    <t>Automobilių,  aviacijos, motociklų ar motorlaivių sporto šakų pasaulio ar Europos čempionato etapų (jeigu toje sporto šakoje pasaulio ar Europos čempionatai nevykdomi, o vietoje jų rengiamos tos sporto šakos pasaulio ar Europos taurės varžybos – atskirame pasaulio ar Europos taurės varžybų etapų) skaičius</t>
  </si>
  <si>
    <t>Valstybių skaičius tarptautinėse sporto varžybose*</t>
  </si>
  <si>
    <t>*Pildo tik neolimpinių sporto šakų pareiškėjai</t>
  </si>
  <si>
    <t>Laura Asadauskaitė-Zadneprovskienė</t>
  </si>
  <si>
    <t>ind.</t>
  </si>
  <si>
    <t>olimpinė</t>
  </si>
  <si>
    <t>Taip</t>
  </si>
  <si>
    <t>Gintarė Venčkauskaitė-Juškienė</t>
  </si>
  <si>
    <t>Ieva Serapinaitė</t>
  </si>
  <si>
    <t>Justinas Kinderis</t>
  </si>
  <si>
    <t>Dovydas Vaivada</t>
  </si>
  <si>
    <t>Tamašauskaitė, Vaivada</t>
  </si>
  <si>
    <t>Mix</t>
  </si>
  <si>
    <t>neolimpinė</t>
  </si>
  <si>
    <t>Asadauskaitė, Venčkauskaitė,Serapinaitė</t>
  </si>
  <si>
    <t>Kom.</t>
  </si>
  <si>
    <t>Elzbieta Adomaitytė</t>
  </si>
  <si>
    <t>PRIDEDAMA. _http://www.uipmworld.org/event/uipm-2019-junior-pentathlon-world-championships___</t>
  </si>
  <si>
    <t>Titas Puronas</t>
  </si>
  <si>
    <t>PRIDEDAMA. ____http://www.uipmworld.org/event/uipm-2019-youth-world-championships-u19____</t>
  </si>
  <si>
    <t>Medeja Gineitytė</t>
  </si>
  <si>
    <t>Est.</t>
  </si>
  <si>
    <t>Gineitytė, Gudlevičiūtė</t>
  </si>
  <si>
    <t>Aurelija Tamašauskaitė</t>
  </si>
  <si>
    <t>kom.</t>
  </si>
  <si>
    <t>Asadauskaitė, Venčkauskaitė, Serapinaitė</t>
  </si>
  <si>
    <t>Tomaš Maksimovič</t>
  </si>
  <si>
    <t>Tamašauskaitė,Vaivada</t>
  </si>
  <si>
    <t>Tamašauskaitė, Adomaitytė, Gineitytė</t>
  </si>
  <si>
    <t>Vaivada, Maksimovič, Puronas</t>
  </si>
  <si>
    <t>PRIDEDAMA. ___http://www.uipmworld.org/event/u24-european-championships____________</t>
  </si>
  <si>
    <t>lnd.</t>
  </si>
  <si>
    <t>Butkutė</t>
  </si>
  <si>
    <t>Monika Rekutė</t>
  </si>
  <si>
    <t>Žurauskaitė</t>
  </si>
  <si>
    <t>Daniel Bondorovas</t>
  </si>
  <si>
    <t>Malinauskas</t>
  </si>
  <si>
    <t>Batakis</t>
  </si>
  <si>
    <t>Adomaitytė, Puronas</t>
  </si>
  <si>
    <t>Puronas,Morozas</t>
  </si>
  <si>
    <t>PRIDEDAMA. _http://www.uipmworld.org/event/youth-european-championships-u19____________</t>
  </si>
  <si>
    <t>2019 m. Pasaulio suaugusiųjų čempionatas</t>
  </si>
  <si>
    <t>2019 m. Pasaulio jaunimo čempionatas</t>
  </si>
  <si>
    <t>2019 m. Pasaulio jaunių U19 čempionatas</t>
  </si>
  <si>
    <t>2019 m. Europos suaugusiųjų čempionatas</t>
  </si>
  <si>
    <t>http://www.uipmworld.org/event/european-championships-2019</t>
  </si>
  <si>
    <t>2019 m. Europos jaunimo U24 čempionatas</t>
  </si>
  <si>
    <t>2019 m. Europos jaunių U19 čempionatas</t>
  </si>
  <si>
    <t>PRIDEDAMA. __http://www.uipmworld.org/event/uipm-2019-pentathlon-world-championships</t>
  </si>
  <si>
    <t>Generalinis sekretorius</t>
  </si>
  <si>
    <t>Viačeslavas Kalininas</t>
  </si>
  <si>
    <t>Žemaitės g. 6-417; Vilnius; 8-687-59591, info@pentathlon.lt</t>
  </si>
  <si>
    <t>2020 m. vasario 12  d.</t>
  </si>
  <si>
    <t>2016 m. Pasaulio suaugusiųjų čempionatas</t>
  </si>
  <si>
    <t>Nuoroda į protokolą: http://www.uipmworld.org/event/uipm-senior-world-championships</t>
  </si>
  <si>
    <t>Gintarė Venčkauskaitė</t>
  </si>
  <si>
    <t>Ne</t>
  </si>
  <si>
    <t>Karolina Gužauskaitė</t>
  </si>
  <si>
    <t>Asadauskaitė,Venčkauskaitė, Ieva Serapinaitė</t>
  </si>
  <si>
    <t>2016 m. Pasaulio jaunimo čempionatas</t>
  </si>
  <si>
    <t>Nuoroda į protokolą: http://www.uipmworld.org/event/uipm-junior-world-championships</t>
  </si>
  <si>
    <t>ind</t>
  </si>
  <si>
    <t>Emilija Serapinaitė</t>
  </si>
  <si>
    <t>Vilma Juchnevičiūtė</t>
  </si>
  <si>
    <t>2016 m. Olimpinės Žaidynės</t>
  </si>
  <si>
    <t>Nuoroda į protokolą:http://www.uipmworld.org/event/olympic-games</t>
  </si>
  <si>
    <t>Laura Asadauskaitė Zadneprovskienė</t>
  </si>
  <si>
    <t>OŽ</t>
  </si>
  <si>
    <t>2016 m. Europos suaugusiųjų čempionatas</t>
  </si>
  <si>
    <t>Nuoroda į protokolą:vhttp://www.uipmworld.org/event/senior-european-championships-4</t>
  </si>
  <si>
    <t>Asadauskaitė, Venčkauskaitė, Gužauskaitė</t>
  </si>
  <si>
    <t>Tamašauskaitė,Emilija Serapinaitė</t>
  </si>
  <si>
    <t>Estaf.</t>
  </si>
  <si>
    <t>2016 m. Europos jaunimo čempionatas</t>
  </si>
  <si>
    <t>Nuoroda į protokolą: http://www.uipmworld.org/event/junior-european-championships-12</t>
  </si>
  <si>
    <t>Ie.Serapinaitė,Tamašauskaitė,Em.Serapinaitė</t>
  </si>
  <si>
    <t>2016 m. Europos jaunių U19 čempionatas</t>
  </si>
  <si>
    <t>Nuoroda į protokolą:http://www.uipmworld.org/event/european-youth-championships-5</t>
  </si>
  <si>
    <t>Eglė Švedaitė</t>
  </si>
  <si>
    <t>Viktorija Marčiulionytė</t>
  </si>
  <si>
    <t>Monika Rėkutė</t>
  </si>
  <si>
    <t>Gabija Daraškevičiūtė</t>
  </si>
  <si>
    <t>Marčiulionytė, Gudlevičius</t>
  </si>
  <si>
    <t>Švedaitė,Rėkutė</t>
  </si>
  <si>
    <t>Estaf.merg.</t>
  </si>
  <si>
    <t>Sosnovskij, Kazlas</t>
  </si>
  <si>
    <t>Estaf.bern.</t>
  </si>
  <si>
    <t>Aivaras Kazlas</t>
  </si>
  <si>
    <t>Vladislovas Sosnovskij</t>
  </si>
  <si>
    <t>Gytis Gudlevičius</t>
  </si>
  <si>
    <t>2016 m. Pasaulio Taurės Finalas</t>
  </si>
  <si>
    <t>Nuoroda į protokolą: http://www.uipmworld.org/event/uipm-world-cup-final-0</t>
  </si>
  <si>
    <t>PT</t>
  </si>
  <si>
    <t>2017 m. Pasaulio suaugusiųjų čempionatas</t>
  </si>
  <si>
    <t>Nuoroda į protokolą: http://www.uipmworld.org/event/uipm-senior-world-championships-3</t>
  </si>
  <si>
    <t>Lina Batulevičiūtė</t>
  </si>
  <si>
    <t>Asadauskaitė,  Batulevičiūtė, Ieva Serapinaitė</t>
  </si>
  <si>
    <t>Batulevičiūtė,Kinderis</t>
  </si>
  <si>
    <t>2017 m. Pasaulio jaunimo čempionatas</t>
  </si>
  <si>
    <t>Nuoroda į protokolą: http://www.uipmworld.org/event/uipm-junior-world-championships-3</t>
  </si>
  <si>
    <t>Ieva Želvytė</t>
  </si>
  <si>
    <t>2017 m. Pasaulio jaunių U19 čempionatas</t>
  </si>
  <si>
    <t>Nuoroda į protokolą: http://www.uipmworld.org/event/uipm-u19-ya-world-championships</t>
  </si>
  <si>
    <t>Tomaš Maksimavič</t>
  </si>
  <si>
    <t>2017 m. Europos suaugusiųjų čempionatas</t>
  </si>
  <si>
    <t>Nuoroda į protokolą:http://www.uipmworld.org/event/european-senior-championships-1</t>
  </si>
  <si>
    <t>2017 m. Europos jaunimo U21 čempionatas</t>
  </si>
  <si>
    <t>Nuoroda į protokolą: http://www.uipmworld.org/event/european-junior-championships-6</t>
  </si>
  <si>
    <t>2017 m. Europos jaunimo U24 čempionatas</t>
  </si>
  <si>
    <t>Nuoroda į protokolą:http://www.uipmworld.org/event/european-championships-u24</t>
  </si>
  <si>
    <t>2017 m. Europos jaunių U19 čempionatas</t>
  </si>
  <si>
    <t>Nuoroda į protokolą:http:http://www.uipmworld.org/event/european-championships-u19-ya</t>
  </si>
  <si>
    <t>Elzbeta Guoda Adomaitytė</t>
  </si>
  <si>
    <t>Adomaitytė, Rėkutė, Marčiulionytė</t>
  </si>
  <si>
    <t>2017 m. Pasaulio Taurės Finalas</t>
  </si>
  <si>
    <t>Nuoroda į protokolą:vhttp://www.uipmworld.org/event/uipm-world-cup-final-4</t>
  </si>
  <si>
    <t>EŽ</t>
  </si>
  <si>
    <t>2018 m. Pasaulio suaugusiųjų čempionatas</t>
  </si>
  <si>
    <t>Serapinaitė, Venčkauskaitė,Batulevičiūtė</t>
  </si>
  <si>
    <t>PRIDEDAMA. ____________________________________________________________________________________________________</t>
  </si>
  <si>
    <t>http://www.uipmworld.org/event/uipm-world-championships-0</t>
  </si>
  <si>
    <t>2018 m. Pasaulio jaunimo čempionatas</t>
  </si>
  <si>
    <t>Nuoroda į protokolą:http://www.uipmworld.org/event/uipm-junior-world-championships-4</t>
  </si>
  <si>
    <t xml:space="preserve">   2018 m . Pasaulio Taurės Finalas</t>
  </si>
  <si>
    <t>Nuoroda į protokolą:http://www.uipmworld.org/event/uipm-world-cup-final-5</t>
  </si>
  <si>
    <t>2018 m. Pasaulio jaunių U19 čempionatas</t>
  </si>
  <si>
    <t>Nuoroda į protokolą:http://www.uipmworld.org/event/uipm-youth-world-championships-u19-ya</t>
  </si>
  <si>
    <t>Tomas Maksimovic</t>
  </si>
  <si>
    <t>Medeja Adomaitytė</t>
  </si>
  <si>
    <t>2018 m. Jaunimo Olimpinės Žaidynės</t>
  </si>
  <si>
    <t>JOŽ</t>
  </si>
  <si>
    <t>Elzbieta Adomaitytė, Hernandez Angel</t>
  </si>
  <si>
    <t>Aivaras Kazlas, Rinaldo Alice</t>
  </si>
  <si>
    <t>PRIDEDAMA. http://www.uipmworld.org/event/3rd-youth-olympic-games-mp</t>
  </si>
  <si>
    <t xml:space="preserve">2018 m. Pasaulio suaugusiųjų Triatlo čempionatas </t>
  </si>
  <si>
    <t>Nuoroda į protokolą:http://www.uipmworld.org/event/uipm-biathletriathle-world-championships-1</t>
  </si>
  <si>
    <t>2018 m. Europos suaugusiųjų čempionatas</t>
  </si>
  <si>
    <t>Nuoroda į protokolą:http://www.uipmworld.org/event/european-championships-senior-0</t>
  </si>
  <si>
    <t>Gintarė Venčkauskaitė,Dovydas Vaivada</t>
  </si>
  <si>
    <t>Serapinaite,Venčkauskaitė,Batulevičiūtė</t>
  </si>
  <si>
    <t>2018 m. Eurpos jaunimo U24 čempionatas</t>
  </si>
  <si>
    <t>Nuoroda į protokolą:http://www.uipmworld.org/event/european-championships-u24-0</t>
  </si>
  <si>
    <t>Serapinaitė,Tamašauskaitė,Adomaityrė</t>
  </si>
  <si>
    <t>2018 m. Europos jaunių U19 čempionatas</t>
  </si>
  <si>
    <t>Nuoroda į protokolą:http://www.uipmworld.org/event/european-championships-u19</t>
  </si>
  <si>
    <t>Tomas Maksimovič</t>
  </si>
  <si>
    <t>Elzbieta Adomaitytė, Aivaras Kazlas</t>
  </si>
  <si>
    <t>2018 m. Europos jaunių U17 čempionatas</t>
  </si>
  <si>
    <t>Nuoroda į protokolą:http://www.uipmworld.org/event/european-championships-u17</t>
  </si>
  <si>
    <t>JčEČ</t>
  </si>
  <si>
    <t>Danielius Bondorovas</t>
  </si>
  <si>
    <t xml:space="preserve"> Daumantas Malinauskas</t>
  </si>
  <si>
    <t>Kajus Morozas</t>
  </si>
  <si>
    <t>Medeja Gineitytė, Danielius Bondorovas</t>
  </si>
  <si>
    <t>Mix.</t>
  </si>
  <si>
    <t>2018 m. Europos triatlo čempionatas</t>
  </si>
  <si>
    <t>Nuoroda į protokolą:http://www.uipmworld.org/event/biathle-triathle-european-championships</t>
  </si>
  <si>
    <t>Želvytė</t>
  </si>
  <si>
    <t>Elžbieta Adomaitytė</t>
  </si>
  <si>
    <t>Elžbieta Adomaitytė, Danielius Bondorovas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</si>
</sst>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charset val="186"/>
      <scheme val="minor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9"/>
      <name val="Times New Roman"/>
      <family val="1"/>
      <charset val="186"/>
    </font>
    <font>
      <sz val="11"/>
      <color rgb="FF000000"/>
      <name val="Calibri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color rgb="FF444444"/>
      <name val="Open Sans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20"/>
      <name val="Times New Roman"/>
      <family val="1"/>
      <charset val="186"/>
    </font>
    <font>
      <sz val="2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vertAlign val="superscript"/>
      <sz val="1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b/>
      <sz val="11"/>
      <name val="Times New Roman"/>
      <family val="1"/>
    </font>
    <font>
      <sz val="11"/>
      <color theme="0"/>
      <name val="Times New Roman"/>
      <family val="1"/>
      <charset val="186"/>
    </font>
    <font>
      <sz val="11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0" fontId="24" fillId="0" borderId="0" applyNumberFormat="0" applyFill="0" applyBorder="0" applyAlignment="0" applyProtection="0"/>
  </cellStyleXfs>
  <cellXfs count="109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vertical="center"/>
    </xf>
    <xf numFmtId="2" fontId="5" fillId="0" borderId="2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2" fontId="5" fillId="0" borderId="1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vertical="center"/>
    </xf>
    <xf numFmtId="2" fontId="6" fillId="2" borderId="2" xfId="0" applyNumberFormat="1" applyFont="1" applyFill="1" applyBorder="1" applyAlignment="1">
      <alignment horizontal="center" vertical="center" wrapText="1"/>
    </xf>
    <xf numFmtId="0" fontId="8" fillId="0" borderId="0" xfId="1"/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2" fontId="6" fillId="0" borderId="0" xfId="0" applyNumberFormat="1" applyFont="1" applyBorder="1" applyAlignment="1">
      <alignment vertical="center"/>
    </xf>
    <xf numFmtId="0" fontId="11" fillId="0" borderId="0" xfId="0" applyFont="1"/>
    <xf numFmtId="0" fontId="12" fillId="0" borderId="0" xfId="0" applyFont="1" applyAlignment="1">
      <alignment horizontal="left" vertical="center" wrapText="1" indent="1"/>
    </xf>
    <xf numFmtId="0" fontId="13" fillId="0" borderId="0" xfId="0" applyFont="1"/>
    <xf numFmtId="3" fontId="3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2" fontId="3" fillId="0" borderId="3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1" fillId="0" borderId="3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2" fontId="6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23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4" fillId="0" borderId="0" xfId="2"/>
    <xf numFmtId="0" fontId="3" fillId="0" borderId="0" xfId="0" applyFont="1" applyAlignment="1">
      <alignment horizontal="right" vertical="center" wrapText="1"/>
    </xf>
    <xf numFmtId="2" fontId="6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25" fillId="0" borderId="8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21" fillId="0" borderId="0" xfId="0" applyFont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2" fontId="18" fillId="3" borderId="5" xfId="0" applyNumberFormat="1" applyFont="1" applyFill="1" applyBorder="1" applyAlignment="1">
      <alignment horizontal="center" vertical="center" wrapText="1"/>
    </xf>
    <xf numFmtId="2" fontId="18" fillId="3" borderId="7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ipmworld.org/event/european-championships-2019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S345"/>
  <sheetViews>
    <sheetView tabSelected="1" topLeftCell="A143" zoomScaleNormal="100" workbookViewId="0">
      <selection activeCell="R335" sqref="R335"/>
    </sheetView>
  </sheetViews>
  <sheetFormatPr defaultColWidth="9.140625" defaultRowHeight="15"/>
  <cols>
    <col min="1" max="1" width="3.85546875" style="2" bestFit="1" customWidth="1"/>
    <col min="2" max="2" width="38.28515625" style="2" bestFit="1" customWidth="1"/>
    <col min="3" max="3" width="14.28515625" style="2" customWidth="1"/>
    <col min="4" max="4" width="10.7109375" style="2" customWidth="1"/>
    <col min="5" max="5" width="10" style="2" customWidth="1"/>
    <col min="6" max="6" width="10.140625" style="2" customWidth="1"/>
    <col min="7" max="7" width="11.7109375" style="2" customWidth="1"/>
    <col min="8" max="8" width="10.140625" style="2" customWidth="1"/>
    <col min="9" max="9" width="23.28515625" style="10" customWidth="1"/>
    <col min="10" max="10" width="10.5703125" style="2" customWidth="1"/>
    <col min="11" max="11" width="11" style="10" customWidth="1"/>
    <col min="12" max="12" width="10.5703125" style="2" customWidth="1"/>
    <col min="13" max="13" width="11.42578125" style="2" customWidth="1"/>
    <col min="14" max="14" width="8.85546875" style="3" customWidth="1"/>
    <col min="15" max="15" width="9.140625" style="3" customWidth="1"/>
    <col min="16" max="16" width="11.140625" style="3" customWidth="1"/>
    <col min="17" max="17" width="12.7109375" style="3" customWidth="1"/>
    <col min="18" max="18" width="11" style="2" customWidth="1"/>
    <col min="19" max="16384" width="9.140625" style="2"/>
  </cols>
  <sheetData>
    <row r="1" spans="1:18" s="10" customFormat="1" ht="15.75">
      <c r="D1" s="29"/>
      <c r="E1" s="29"/>
      <c r="F1" s="29"/>
      <c r="G1" s="29"/>
      <c r="H1" s="29"/>
      <c r="I1" s="29"/>
      <c r="J1" s="29"/>
      <c r="K1" s="29"/>
      <c r="L1" s="29"/>
      <c r="N1" s="3"/>
      <c r="O1" s="3"/>
      <c r="P1" s="3"/>
      <c r="Q1" s="3"/>
    </row>
    <row r="2" spans="1:18" s="10" customFormat="1" ht="15.75">
      <c r="B2" s="10" t="s">
        <v>165</v>
      </c>
      <c r="D2" s="29"/>
      <c r="E2" s="29"/>
      <c r="F2" s="29"/>
      <c r="G2" s="29"/>
      <c r="H2" s="29"/>
      <c r="I2" s="29"/>
      <c r="J2" s="29"/>
      <c r="K2" s="29"/>
      <c r="L2" s="29"/>
      <c r="N2" s="3"/>
      <c r="O2" s="3"/>
      <c r="P2" s="3"/>
      <c r="Q2" s="3"/>
    </row>
    <row r="3" spans="1:18" s="10" customFormat="1">
      <c r="B3" s="32" t="s">
        <v>103</v>
      </c>
      <c r="N3" s="3"/>
      <c r="O3" s="3"/>
      <c r="P3" s="3"/>
      <c r="Q3" s="3"/>
    </row>
    <row r="4" spans="1:18" ht="3" customHeight="1"/>
    <row r="5" spans="1:18" ht="26.25">
      <c r="A5" s="96" t="s">
        <v>65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</row>
    <row r="6" spans="1:18" ht="18.75">
      <c r="A6" s="103" t="s">
        <v>105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</row>
    <row r="7" spans="1:18" s="10" customFormat="1" ht="15.75">
      <c r="A7" s="29"/>
      <c r="B7" s="107" t="s">
        <v>164</v>
      </c>
      <c r="C7" s="107"/>
      <c r="D7" s="107"/>
      <c r="E7" s="107"/>
      <c r="F7" s="107"/>
      <c r="G7" s="107"/>
      <c r="H7" s="107"/>
      <c r="I7" s="30"/>
      <c r="J7" s="30"/>
      <c r="K7" s="30"/>
      <c r="L7" s="30"/>
      <c r="M7" s="30"/>
      <c r="N7" s="30"/>
      <c r="O7" s="30"/>
      <c r="P7" s="30"/>
      <c r="Q7" s="30"/>
    </row>
    <row r="8" spans="1:18" s="10" customFormat="1" ht="18">
      <c r="A8" s="29"/>
      <c r="B8" s="104" t="s">
        <v>104</v>
      </c>
      <c r="C8" s="104"/>
      <c r="D8" s="104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8" s="10" customFormat="1" ht="15.75">
      <c r="A9" s="29"/>
      <c r="B9" s="34">
        <v>191588888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</row>
    <row r="10" spans="1:18" s="10" customFormat="1" ht="18">
      <c r="A10" s="29"/>
      <c r="B10" s="33" t="s">
        <v>106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</row>
    <row r="11" spans="1:18" s="10" customFormat="1" ht="16.899999999999999" customHeight="1">
      <c r="A11" s="108" t="s">
        <v>107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</row>
    <row r="12" spans="1:18" ht="15.75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8"/>
      <c r="O12" s="28"/>
      <c r="P12" s="28"/>
      <c r="Q12" s="28"/>
      <c r="R12" s="27"/>
    </row>
    <row r="13" spans="1:18" s="10" customFormat="1" ht="15" hidden="1" customHeight="1">
      <c r="A13" s="80" t="s">
        <v>0</v>
      </c>
      <c r="B13" s="83" t="s">
        <v>110</v>
      </c>
      <c r="C13" s="83" t="s">
        <v>80</v>
      </c>
      <c r="D13" s="83" t="s">
        <v>111</v>
      </c>
      <c r="E13" s="83" t="s">
        <v>112</v>
      </c>
      <c r="F13" s="100"/>
      <c r="G13" s="101"/>
      <c r="H13" s="101"/>
      <c r="I13" s="101"/>
      <c r="J13" s="101"/>
      <c r="K13" s="101"/>
      <c r="L13" s="101"/>
      <c r="M13" s="101"/>
      <c r="N13" s="101"/>
      <c r="O13" s="102"/>
      <c r="P13" s="77" t="s">
        <v>79</v>
      </c>
      <c r="Q13" s="86" t="s">
        <v>89</v>
      </c>
      <c r="R13" s="77" t="s">
        <v>88</v>
      </c>
    </row>
    <row r="14" spans="1:18" s="10" customFormat="1" ht="45" customHeight="1">
      <c r="A14" s="81"/>
      <c r="B14" s="84"/>
      <c r="C14" s="84"/>
      <c r="D14" s="84"/>
      <c r="E14" s="84"/>
      <c r="F14" s="83" t="s">
        <v>81</v>
      </c>
      <c r="G14" s="83" t="s">
        <v>82</v>
      </c>
      <c r="H14" s="83" t="s">
        <v>83</v>
      </c>
      <c r="I14" s="105" t="s">
        <v>113</v>
      </c>
      <c r="J14" s="83" t="s">
        <v>84</v>
      </c>
      <c r="K14" s="83" t="s">
        <v>114</v>
      </c>
      <c r="L14" s="83" t="s">
        <v>85</v>
      </c>
      <c r="M14" s="83" t="s">
        <v>86</v>
      </c>
      <c r="N14" s="98" t="s">
        <v>87</v>
      </c>
      <c r="O14" s="98" t="s">
        <v>94</v>
      </c>
      <c r="P14" s="78"/>
      <c r="Q14" s="87"/>
      <c r="R14" s="78"/>
    </row>
    <row r="15" spans="1:18" s="10" customFormat="1" ht="76.150000000000006" customHeight="1">
      <c r="A15" s="82"/>
      <c r="B15" s="85"/>
      <c r="C15" s="85"/>
      <c r="D15" s="85"/>
      <c r="E15" s="85"/>
      <c r="F15" s="85"/>
      <c r="G15" s="85"/>
      <c r="H15" s="85"/>
      <c r="I15" s="106"/>
      <c r="J15" s="85"/>
      <c r="K15" s="85"/>
      <c r="L15" s="85"/>
      <c r="M15" s="85"/>
      <c r="N15" s="99"/>
      <c r="O15" s="99"/>
      <c r="P15" s="79"/>
      <c r="Q15" s="88"/>
      <c r="R15" s="79"/>
    </row>
    <row r="16" spans="1:18" s="10" customFormat="1" ht="5.45" customHeight="1">
      <c r="A16" s="17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2"/>
    </row>
    <row r="17" spans="1:19" s="10" customFormat="1">
      <c r="A17" s="66" t="s">
        <v>166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53"/>
    </row>
    <row r="18" spans="1:19" s="10" customFormat="1">
      <c r="A18" s="60" t="s">
        <v>167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53"/>
    </row>
    <row r="19" spans="1:19" s="10" customFormat="1">
      <c r="A19" s="38">
        <v>1</v>
      </c>
      <c r="B19" s="38" t="s">
        <v>116</v>
      </c>
      <c r="C19" s="54" t="s">
        <v>117</v>
      </c>
      <c r="D19" s="38" t="s">
        <v>118</v>
      </c>
      <c r="E19" s="38">
        <v>1</v>
      </c>
      <c r="F19" s="38" t="s">
        <v>95</v>
      </c>
      <c r="G19" s="38">
        <v>1</v>
      </c>
      <c r="H19" s="38" t="s">
        <v>119</v>
      </c>
      <c r="I19" s="38"/>
      <c r="J19" s="38">
        <v>75</v>
      </c>
      <c r="K19" s="38"/>
      <c r="L19" s="38">
        <v>4</v>
      </c>
      <c r="M19" s="38" t="s">
        <v>119</v>
      </c>
      <c r="N19" s="4">
        <f t="shared" ref="N19:N24" si="0">(IF(F19="OŽ",IF(L19=1,612,IF(L19=2,473.76,IF(L19=3,380.16,IF(L19=4,201.6,IF(L19=5,187.2,IF(L19=6,172.8,IF(L19=7,165,IF(L19=8,160,0))))))))+IF(L19&lt;=8,0,IF(L19&lt;=16,153,IF(L19&lt;=24,120,IF(L19&lt;=32,89,IF(L19&lt;=48,58,0)))))-IF(L19&lt;=8,0,IF(L19&lt;=16,(L19-9)*3.06,IF(L19&lt;=24,(L19-17)*3.06,IF(L19&lt;=32,(L19-25)*3.06,IF(L19&lt;=48,(L19-33)*3.06,0))))),0)+IF(F19="PČ",IF(L19=1,449,IF(L19=2,314.6,IF(L19=3,238,IF(L19=4,172,IF(L19=5,159,IF(L19=6,145,IF(L19=7,132,IF(L19=8,119,0))))))))+IF(L19&lt;=8,0,IF(L19&lt;=16,88,IF(L19&lt;=24,55,IF(L19&lt;=32,22,0))))-IF(L19&lt;=8,0,IF(L19&lt;=16,(L19-9)*2.245,IF(L19&lt;=24,(L19-17)*2.245,IF(L19&lt;=32,(L19-25)*2.245,0)))),0)+IF(F19="PČneol",IF(L19=1,85,IF(L19=2,64.61,IF(L19=3,50.76,IF(L19=4,16.25,IF(L19=5,15,IF(L19=6,13.75,IF(L19=7,12.5,IF(L19=8,11.25,0))))))))+IF(L19&lt;=8,0,IF(L19&lt;=16,9,0))-IF(L19&lt;=8,0,IF(L19&lt;=16,(L19-9)*0.425,0)),0)+IF(F19="PŽ",IF(L19=1,85,IF(L19=2,59.5,IF(L19=3,45,IF(L19=4,32.5,IF(L19=5,30,IF(L19=6,27.5,IF(L19=7,25,IF(L19=8,22.5,0))))))))+IF(L19&lt;=8,0,IF(L19&lt;=16,19,IF(L19&lt;=24,13,IF(L19&lt;=32,8,0))))-IF(L19&lt;=8,0,IF(L19&lt;=16,(L19-9)*0.425,IF(L19&lt;=24,(L19-17)*0.425,IF(L19&lt;=32,(L19-25)*0.425,0)))),0)+IF(F19="EČ",IF(L19=1,204,IF(L19=2,156.24,IF(L19=3,123.84,IF(L19=4,72,IF(L19=5,66,IF(L19=6,60,IF(L19=7,54,IF(L19=8,48,0))))))))+IF(L19&lt;=8,0,IF(L19&lt;=16,40,IF(L19&lt;=24,25,0)))-IF(L19&lt;=8,0,IF(L19&lt;=16,(L19-9)*1.02,IF(L19&lt;=24,(L19-17)*1.02,0))),0)+IF(F19="EČneol",IF(L19=1,68,IF(L19=2,51.69,IF(L19=3,40.61,IF(L19=4,13,IF(L19=5,12,IF(L19=6,11,IF(L19=7,10,IF(L19=8,9,0)))))))))+IF(F19="EŽ",IF(L19=1,68,IF(L19=2,47.6,IF(L19=3,36,IF(L19=4,18,IF(L19=5,16.5,IF(L19=6,15,IF(L19=7,13.5,IF(L19=8,12,0))))))))+IF(L19&lt;=8,0,IF(L19&lt;=16,10,IF(L19&lt;=24,6,0)))-IF(L19&lt;=8,0,IF(L19&lt;=16,(L19-9)*0.34,IF(L19&lt;=24,(L19-17)*0.34,0))),0)+IF(F19="PT",IF(L19=1,68,IF(L19=2,52.08,IF(L19=3,41.28,IF(L19=4,24,IF(L19=5,22,IF(L19=6,20,IF(L19=7,18,IF(L19=8,16,0))))))))+IF(L19&lt;=8,0,IF(L19&lt;=16,13,IF(L19&lt;=24,9,IF(L19&lt;=32,4,0))))-IF(L19&lt;=8,0,IF(L19&lt;=16,(L19-9)*0.34,IF(L19&lt;=24,(L19-17)*0.34,IF(L19&lt;=32,(L19-25)*0.34,0)))),0)+IF(F19="JOŽ",IF(L19=1,85,IF(L19=2,59.5,IF(L19=3,45,IF(L19=4,32.5,IF(L19=5,30,IF(L19=6,27.5,IF(L19=7,25,IF(L19=8,22.5,0))))))))+IF(L19&lt;=8,0,IF(L19&lt;=16,19,IF(L19&lt;=24,13,0)))-IF(L19&lt;=8,0,IF(L19&lt;=16,(L19-9)*0.425,IF(L19&lt;=24,(L19-17)*0.425,0))),0)+IF(F19="JPČ",IF(L19=1,68,IF(L19=2,47.6,IF(L19=3,36,IF(L19=4,26,IF(L19=5,24,IF(L19=6,22,IF(L19=7,20,IF(L19=8,18,0))))))))+IF(L19&lt;=8,0,IF(L19&lt;=16,13,IF(L19&lt;=24,9,0)))-IF(L19&lt;=8,0,IF(L19&lt;=16,(L19-9)*0.34,IF(L19&lt;=24,(L19-17)*0.34,0))),0)+IF(F19="JEČ",IF(L19=1,34,IF(L19=2,26.04,IF(L19=3,20.6,IF(L19=4,12,IF(L19=5,11,IF(L19=6,10,IF(L19=7,9,IF(L19=8,8,0))))))))+IF(L19&lt;=8,0,IF(L19&lt;=16,6,0))-IF(L19&lt;=8,0,IF(L19&lt;=16,(L19-9)*0.17,0)),0)+IF(F19="JEOF",IF(L19=1,34,IF(L19=2,26.04,IF(L19=3,20.6,IF(L19=4,12,IF(L19=5,11,IF(L19=6,10,IF(L19=7,9,IF(L19=8,8,0))))))))+IF(L19&lt;=8,0,IF(L19&lt;=16,6,0))-IF(L19&lt;=8,0,IF(L19&lt;=16,(L19-9)*0.17,0)),0)+IF(F19="JnPČ",IF(L19=1,51,IF(L19=2,35.7,IF(L19=3,27,IF(L19=4,19.5,IF(L19=5,18,IF(L19=6,16.5,IF(L19=7,15,IF(L19=8,13.5,0))))))))+IF(L19&lt;=8,0,IF(L19&lt;=16,10,0))-IF(L19&lt;=8,0,IF(L19&lt;=16,(L19-9)*0.255,0)),0)+IF(F19="JnEČ",IF(L19=1,25.5,IF(L19=2,19.53,IF(L19=3,15.48,IF(L19=4,9,IF(L19=5,8.25,IF(L19=6,7.5,IF(L19=7,6.75,IF(L19=8,6,0))))))))+IF(L19&lt;=8,0,IF(L19&lt;=16,5,0))-IF(L19&lt;=8,0,IF(L19&lt;=16,(L19-9)*0.1275,0)),0)+IF(F19="JčPČ",IF(L19=1,21.25,IF(L19=2,14.5,IF(L19=3,11.5,IF(L19=4,7,IF(L19=5,6.5,IF(L19=6,6,IF(L19=7,5.5,IF(L19=8,5,0))))))))+IF(L19&lt;=8,0,IF(L19&lt;=16,4,0))-IF(L19&lt;=8,0,IF(L19&lt;=16,(L19-9)*0.10625,0)),0)+IF(F19="JčEČ",IF(L19=1,17,IF(L19=2,13.02,IF(L19=3,10.32,IF(L19=4,6,IF(L19=5,5.5,IF(L19=6,5,IF(L19=7,4.5,IF(L19=8,4,0))))))))+IF(L19&lt;=8,0,IF(L19&lt;=16,3,0))-IF(L19&lt;=8,0,IF(L19&lt;=16,(L19-9)*0.085,0)),0)+IF(F19="NEAK",IF(L19=1,11.48,IF(L19=2,8.79,IF(L19=3,6.97,IF(L19=4,4.05,IF(L19=5,3.71,IF(L19=6,3.38,IF(L19=7,3.04,IF(L19=8,2.7,0))))))))+IF(L19&lt;=8,0,IF(L19&lt;=16,2,IF(L19&lt;=24,1.3,0)))-IF(L19&lt;=8,0,IF(L19&lt;=16,(L19-9)*0.0574,IF(L19&lt;=24,(L19-17)*0.0574,0))),0))*IF(L19&lt;4,1,IF(OR(F19="PČ",F19="PŽ",F19="PT"),IF(J19&lt;32,J19/32,1),1))* IF(L19&lt;4,1,IF(OR(F19="EČ",F19="EŽ",F19="JOŽ",F19="JPČ",F19="NEAK"),IF(J19&lt;24,J19/24,1),1))*IF(L19&lt;4,1,IF(OR(F19="PČneol",F19="JEČ",F19="JEOF",F19="JnPČ",F19="JnEČ",F19="JčPČ",F19="JčEČ"),IF(J19&lt;16,J19/16,1),1))*IF(L19&lt;4,1,IF(F19="EČneol",IF(J19&lt;8,J19/8,1),1))</f>
        <v>172</v>
      </c>
      <c r="O19" s="11">
        <f t="shared" ref="O19:O24" si="1">IF(F19="OŽ",N19,IF(H19="Ne",IF(J19*0.3&lt;=J19-L19,N19,0),IF(J19*0.1&lt;=J19-L19,N19,0)))</f>
        <v>172</v>
      </c>
      <c r="P19" s="5">
        <f t="shared" ref="P19:P24" si="2">IF(O19=0,0,IF(F19="OŽ",IF(L19&gt;47,0,IF(J19&gt;47,(48-L19)*1.836,((48-L19)-(48-J19))*1.836)),0)+IF(F19="PČ",IF(L19&gt;31,0,IF(J19&gt;31,(32-L19)*1.347,((32-L19)-(32-J19))*1.347)),0)+ IF(F19="PČneol",IF(L19&gt;15,0,IF(J19&gt;15,(16-L19)*0.255,((16-L19)-(16-J19))*0.255)),0)+IF(F19="PŽ",IF(L19&gt;31,0,IF(J19&gt;31,(32-L19)*0.255,((32-L19)-(32-J19))*0.255)),0)+IF(F19="EČ",IF(L19&gt;23,0,IF(J19&gt;23,(24-L19)*0.612,((24-L19)-(24-J19))*0.612)),0)+IF(F19="EČneol",IF(L19&gt;7,0,IF(J19&gt;7,(8-L19)*0.204,((8-L19)-(8-J19))*0.204)),0)+IF(F19="EŽ",IF(L19&gt;23,0,IF(J19&gt;23,(24-L19)*0.204,((24-L19)-(24-J19))*0.204)),0)+IF(F19="PT",IF(L19&gt;31,0,IF(J19&gt;31,(32-L19)*0.204,((32-L19)-(32-J19))*0.204)),0)+IF(F19="JOŽ",IF(L19&gt;23,0,IF(J19&gt;23,(24-L19)*0.255,((24-L19)-(24-J19))*0.255)),0)+IF(F19="JPČ",IF(L19&gt;23,0,IF(J19&gt;23,(24-L19)*0.204,((24-L19)-(24-J19))*0.204)),0)+IF(F19="JEČ",IF(L19&gt;15,0,IF(J19&gt;15,(16-L19)*0.102,((16-L19)-(16-J19))*0.102)),0)+IF(F19="JEOF",IF(L19&gt;15,0,IF(J19&gt;15,(16-L19)*0.102,((16-L19)-(16-J19))*0.102)),0)+IF(F19="JnPČ",IF(L19&gt;15,0,IF(J19&gt;15,(16-L19)*0.153,((16-L19)-(16-J19))*0.153)),0)+IF(F19="JnEČ",IF(L19&gt;15,0,IF(J19&gt;15,(16-L19)*0.0765,((16-L19)-(16-J19))*0.0765)),0)+IF(F19="JčPČ",IF(L19&gt;15,0,IF(J19&gt;15,(16-L19)*0.06375,((16-L19)-(16-J19))*0.06375)),0)+IF(F19="JčEČ",IF(L19&gt;15,0,IF(J19&gt;15,(16-L19)*0.051,((16-L19)-(16-J19))*0.051)),0)+IF(F19="NEAK",IF(L19&gt;23,0,IF(J19&gt;23,(24-L19)*0.03444,((24-L19)-(24-J19))*0.03444)),0))</f>
        <v>37.716000000000001</v>
      </c>
      <c r="Q19" s="13">
        <f t="shared" ref="Q19:Q24" si="3">IF(ISERROR(P19*100/N19),0,(P19*100/N19))</f>
        <v>21.927906976744186</v>
      </c>
      <c r="R19" s="12">
        <f t="shared" ref="R19:R24" si="4">IF(Q19&lt;=30,O19+P19,O19+O19*0.3)*IF(G19=1,0.4,IF(G19=2,0.75,IF(G19="1 (kas 4 m. 1 k. nerengiamos)",0.52,1)))*IF(D19="olimpinė",1,IF(M19="Ne",0.5,1))*IF(OR(A$5="Lietuvos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federacija"),IF(OR(J19&lt;8,K19&lt;16),0,1),1)*E19*IF(I19&lt;=1,1,1/I19)*IF(OR(A$5="Lietuvos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85.564128000000011</v>
      </c>
      <c r="S19" s="23"/>
    </row>
    <row r="20" spans="1:19" s="10" customFormat="1">
      <c r="A20" s="38">
        <v>2</v>
      </c>
      <c r="B20" s="38" t="s">
        <v>168</v>
      </c>
      <c r="C20" s="54" t="s">
        <v>117</v>
      </c>
      <c r="D20" s="38" t="s">
        <v>118</v>
      </c>
      <c r="E20" s="38">
        <v>1</v>
      </c>
      <c r="F20" s="38" t="s">
        <v>95</v>
      </c>
      <c r="G20" s="38">
        <v>1</v>
      </c>
      <c r="H20" s="38" t="s">
        <v>119</v>
      </c>
      <c r="I20" s="38"/>
      <c r="J20" s="38">
        <v>75</v>
      </c>
      <c r="K20" s="38"/>
      <c r="L20" s="38">
        <v>19</v>
      </c>
      <c r="M20" s="38" t="s">
        <v>119</v>
      </c>
      <c r="N20" s="4">
        <f t="shared" si="0"/>
        <v>50.51</v>
      </c>
      <c r="O20" s="11">
        <f t="shared" si="1"/>
        <v>50.51</v>
      </c>
      <c r="P20" s="5">
        <f t="shared" si="2"/>
        <v>17.510999999999999</v>
      </c>
      <c r="Q20" s="13">
        <f t="shared" si="3"/>
        <v>34.668382498515143</v>
      </c>
      <c r="R20" s="12">
        <f t="shared" si="4"/>
        <v>26.790504000000002</v>
      </c>
      <c r="S20" s="23"/>
    </row>
    <row r="21" spans="1:19" s="10" customFormat="1">
      <c r="A21" s="38">
        <v>3</v>
      </c>
      <c r="B21" s="38" t="s">
        <v>121</v>
      </c>
      <c r="C21" s="54" t="s">
        <v>117</v>
      </c>
      <c r="D21" s="38" t="s">
        <v>118</v>
      </c>
      <c r="E21" s="38">
        <v>1</v>
      </c>
      <c r="F21" s="38" t="s">
        <v>95</v>
      </c>
      <c r="G21" s="38">
        <v>1</v>
      </c>
      <c r="H21" s="38" t="s">
        <v>169</v>
      </c>
      <c r="I21" s="38"/>
      <c r="J21" s="38">
        <v>75</v>
      </c>
      <c r="K21" s="38"/>
      <c r="L21" s="38">
        <v>45</v>
      </c>
      <c r="M21" s="38" t="s">
        <v>119</v>
      </c>
      <c r="N21" s="4">
        <f t="shared" si="0"/>
        <v>0</v>
      </c>
      <c r="O21" s="11">
        <f t="shared" si="1"/>
        <v>0</v>
      </c>
      <c r="P21" s="5">
        <f t="shared" si="2"/>
        <v>0</v>
      </c>
      <c r="Q21" s="13">
        <f t="shared" si="3"/>
        <v>0</v>
      </c>
      <c r="R21" s="12">
        <f t="shared" si="4"/>
        <v>0</v>
      </c>
    </row>
    <row r="22" spans="1:19" s="10" customFormat="1">
      <c r="A22" s="38">
        <v>4</v>
      </c>
      <c r="B22" s="38" t="s">
        <v>170</v>
      </c>
      <c r="C22" s="54" t="s">
        <v>117</v>
      </c>
      <c r="D22" s="38" t="s">
        <v>118</v>
      </c>
      <c r="E22" s="38">
        <v>1</v>
      </c>
      <c r="F22" s="38" t="s">
        <v>95</v>
      </c>
      <c r="G22" s="38">
        <v>1</v>
      </c>
      <c r="H22" s="38" t="s">
        <v>169</v>
      </c>
      <c r="I22" s="38"/>
      <c r="J22" s="38">
        <v>75</v>
      </c>
      <c r="K22" s="38"/>
      <c r="L22" s="38">
        <v>42</v>
      </c>
      <c r="M22" s="38" t="s">
        <v>119</v>
      </c>
      <c r="N22" s="4">
        <f t="shared" si="0"/>
        <v>0</v>
      </c>
      <c r="O22" s="11">
        <f t="shared" si="1"/>
        <v>0</v>
      </c>
      <c r="P22" s="5">
        <f t="shared" si="2"/>
        <v>0</v>
      </c>
      <c r="Q22" s="13">
        <f t="shared" si="3"/>
        <v>0</v>
      </c>
      <c r="R22" s="12">
        <f t="shared" si="4"/>
        <v>0</v>
      </c>
    </row>
    <row r="23" spans="1:19" s="10" customFormat="1" ht="30">
      <c r="A23" s="38">
        <v>5</v>
      </c>
      <c r="B23" s="38" t="s">
        <v>171</v>
      </c>
      <c r="C23" s="54" t="s">
        <v>137</v>
      </c>
      <c r="D23" s="38" t="s">
        <v>126</v>
      </c>
      <c r="E23" s="38">
        <v>3</v>
      </c>
      <c r="F23" s="38" t="s">
        <v>97</v>
      </c>
      <c r="G23" s="38">
        <v>1</v>
      </c>
      <c r="H23" s="38" t="s">
        <v>169</v>
      </c>
      <c r="I23" s="38"/>
      <c r="J23" s="38">
        <v>16</v>
      </c>
      <c r="K23" s="55">
        <v>20</v>
      </c>
      <c r="L23" s="38">
        <v>7</v>
      </c>
      <c r="M23" s="38" t="s">
        <v>119</v>
      </c>
      <c r="N23" s="4">
        <f t="shared" si="0"/>
        <v>12.5</v>
      </c>
      <c r="O23" s="11">
        <f t="shared" si="1"/>
        <v>12.5</v>
      </c>
      <c r="P23" s="5">
        <f t="shared" si="2"/>
        <v>2.2949999999999999</v>
      </c>
      <c r="Q23" s="13">
        <f t="shared" si="3"/>
        <v>18.36</v>
      </c>
      <c r="R23" s="12">
        <f t="shared" si="4"/>
        <v>18.109080000000002</v>
      </c>
    </row>
    <row r="24" spans="1:19" s="10" customFormat="1">
      <c r="A24" s="38">
        <v>6</v>
      </c>
      <c r="B24" s="38" t="s">
        <v>122</v>
      </c>
      <c r="C24" s="54" t="s">
        <v>117</v>
      </c>
      <c r="D24" s="38" t="s">
        <v>118</v>
      </c>
      <c r="E24" s="38">
        <v>1</v>
      </c>
      <c r="F24" s="38" t="s">
        <v>95</v>
      </c>
      <c r="G24" s="38">
        <v>1</v>
      </c>
      <c r="H24" s="38" t="s">
        <v>119</v>
      </c>
      <c r="I24" s="38"/>
      <c r="J24" s="38">
        <v>96</v>
      </c>
      <c r="K24" s="38"/>
      <c r="L24" s="38">
        <v>7</v>
      </c>
      <c r="M24" s="38" t="s">
        <v>119</v>
      </c>
      <c r="N24" s="4">
        <f t="shared" si="0"/>
        <v>132</v>
      </c>
      <c r="O24" s="11">
        <f t="shared" si="1"/>
        <v>132</v>
      </c>
      <c r="P24" s="5">
        <f t="shared" si="2"/>
        <v>33.674999999999997</v>
      </c>
      <c r="Q24" s="13">
        <f t="shared" si="3"/>
        <v>25.511363636363633</v>
      </c>
      <c r="R24" s="12">
        <f t="shared" si="4"/>
        <v>67.595400000000012</v>
      </c>
    </row>
    <row r="25" spans="1:19" s="10" customFormat="1" ht="15.75" customHeight="1">
      <c r="A25" s="57" t="s">
        <v>3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9"/>
      <c r="R25" s="12">
        <f>SUM(R19:R24)</f>
        <v>198.05911200000003</v>
      </c>
    </row>
    <row r="26" spans="1:19" s="10" customFormat="1">
      <c r="A26" s="66" t="s">
        <v>172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53"/>
    </row>
    <row r="27" spans="1:19" s="10" customFormat="1">
      <c r="A27" s="60" t="s">
        <v>173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53"/>
    </row>
    <row r="28" spans="1:19" s="10" customFormat="1">
      <c r="A28" s="38">
        <v>1</v>
      </c>
      <c r="B28" s="38" t="s">
        <v>136</v>
      </c>
      <c r="C28" s="54" t="s">
        <v>174</v>
      </c>
      <c r="D28" s="38" t="s">
        <v>118</v>
      </c>
      <c r="E28" s="38">
        <v>1</v>
      </c>
      <c r="F28" s="38" t="s">
        <v>99</v>
      </c>
      <c r="G28" s="38">
        <v>1</v>
      </c>
      <c r="H28" s="38" t="s">
        <v>119</v>
      </c>
      <c r="I28" s="38"/>
      <c r="J28" s="38">
        <v>55</v>
      </c>
      <c r="K28" s="38"/>
      <c r="L28" s="38">
        <v>4</v>
      </c>
      <c r="M28" s="38" t="s">
        <v>119</v>
      </c>
      <c r="N28" s="4">
        <f t="shared" ref="N28:N32" si="5">(IF(F28="OŽ",IF(L28=1,612,IF(L28=2,473.76,IF(L28=3,380.16,IF(L28=4,201.6,IF(L28=5,187.2,IF(L28=6,172.8,IF(L28=7,165,IF(L28=8,160,0))))))))+IF(L28&lt;=8,0,IF(L28&lt;=16,153,IF(L28&lt;=24,120,IF(L28&lt;=32,89,IF(L28&lt;=48,58,0)))))-IF(L28&lt;=8,0,IF(L28&lt;=16,(L28-9)*3.06,IF(L28&lt;=24,(L28-17)*3.06,IF(L28&lt;=32,(L28-25)*3.06,IF(L28&lt;=48,(L28-33)*3.06,0))))),0)+IF(F28="PČ",IF(L28=1,449,IF(L28=2,314.6,IF(L28=3,238,IF(L28=4,172,IF(L28=5,159,IF(L28=6,145,IF(L28=7,132,IF(L28=8,119,0))))))))+IF(L28&lt;=8,0,IF(L28&lt;=16,88,IF(L28&lt;=24,55,IF(L28&lt;=32,22,0))))-IF(L28&lt;=8,0,IF(L28&lt;=16,(L28-9)*2.245,IF(L28&lt;=24,(L28-17)*2.245,IF(L28&lt;=32,(L28-25)*2.245,0)))),0)+IF(F28="PČneol",IF(L28=1,85,IF(L28=2,64.61,IF(L28=3,50.76,IF(L28=4,16.25,IF(L28=5,15,IF(L28=6,13.75,IF(L28=7,12.5,IF(L28=8,11.25,0))))))))+IF(L28&lt;=8,0,IF(L28&lt;=16,9,0))-IF(L28&lt;=8,0,IF(L28&lt;=16,(L28-9)*0.425,0)),0)+IF(F28="PŽ",IF(L28=1,85,IF(L28=2,59.5,IF(L28=3,45,IF(L28=4,32.5,IF(L28=5,30,IF(L28=6,27.5,IF(L28=7,25,IF(L28=8,22.5,0))))))))+IF(L28&lt;=8,0,IF(L28&lt;=16,19,IF(L28&lt;=24,13,IF(L28&lt;=32,8,0))))-IF(L28&lt;=8,0,IF(L28&lt;=16,(L28-9)*0.425,IF(L28&lt;=24,(L28-17)*0.425,IF(L28&lt;=32,(L28-25)*0.425,0)))),0)+IF(F28="EČ",IF(L28=1,204,IF(L28=2,156.24,IF(L28=3,123.84,IF(L28=4,72,IF(L28=5,66,IF(L28=6,60,IF(L28=7,54,IF(L28=8,48,0))))))))+IF(L28&lt;=8,0,IF(L28&lt;=16,40,IF(L28&lt;=24,25,0)))-IF(L28&lt;=8,0,IF(L28&lt;=16,(L28-9)*1.02,IF(L28&lt;=24,(L28-17)*1.02,0))),0)+IF(F28="EČneol",IF(L28=1,68,IF(L28=2,51.69,IF(L28=3,40.61,IF(L28=4,13,IF(L28=5,12,IF(L28=6,11,IF(L28=7,10,IF(L28=8,9,0)))))))))+IF(F28="EŽ",IF(L28=1,68,IF(L28=2,47.6,IF(L28=3,36,IF(L28=4,18,IF(L28=5,16.5,IF(L28=6,15,IF(L28=7,13.5,IF(L28=8,12,0))))))))+IF(L28&lt;=8,0,IF(L28&lt;=16,10,IF(L28&lt;=24,6,0)))-IF(L28&lt;=8,0,IF(L28&lt;=16,(L28-9)*0.34,IF(L28&lt;=24,(L28-17)*0.34,0))),0)+IF(F28="PT",IF(L28=1,68,IF(L28=2,52.08,IF(L28=3,41.28,IF(L28=4,24,IF(L28=5,22,IF(L28=6,20,IF(L28=7,18,IF(L28=8,16,0))))))))+IF(L28&lt;=8,0,IF(L28&lt;=16,13,IF(L28&lt;=24,9,IF(L28&lt;=32,4,0))))-IF(L28&lt;=8,0,IF(L28&lt;=16,(L28-9)*0.34,IF(L28&lt;=24,(L28-17)*0.34,IF(L28&lt;=32,(L28-25)*0.34,0)))),0)+IF(F28="JOŽ",IF(L28=1,85,IF(L28=2,59.5,IF(L28=3,45,IF(L28=4,32.5,IF(L28=5,30,IF(L28=6,27.5,IF(L28=7,25,IF(L28=8,22.5,0))))))))+IF(L28&lt;=8,0,IF(L28&lt;=16,19,IF(L28&lt;=24,13,0)))-IF(L28&lt;=8,0,IF(L28&lt;=16,(L28-9)*0.425,IF(L28&lt;=24,(L28-17)*0.425,0))),0)+IF(F28="JPČ",IF(L28=1,68,IF(L28=2,47.6,IF(L28=3,36,IF(L28=4,26,IF(L28=5,24,IF(L28=6,22,IF(L28=7,20,IF(L28=8,18,0))))))))+IF(L28&lt;=8,0,IF(L28&lt;=16,13,IF(L28&lt;=24,9,0)))-IF(L28&lt;=8,0,IF(L28&lt;=16,(L28-9)*0.34,IF(L28&lt;=24,(L28-17)*0.34,0))),0)+IF(F28="JEČ",IF(L28=1,34,IF(L28=2,26.04,IF(L28=3,20.6,IF(L28=4,12,IF(L28=5,11,IF(L28=6,10,IF(L28=7,9,IF(L28=8,8,0))))))))+IF(L28&lt;=8,0,IF(L28&lt;=16,6,0))-IF(L28&lt;=8,0,IF(L28&lt;=16,(L28-9)*0.17,0)),0)+IF(F28="JEOF",IF(L28=1,34,IF(L28=2,26.04,IF(L28=3,20.6,IF(L28=4,12,IF(L28=5,11,IF(L28=6,10,IF(L28=7,9,IF(L28=8,8,0))))))))+IF(L28&lt;=8,0,IF(L28&lt;=16,6,0))-IF(L28&lt;=8,0,IF(L28&lt;=16,(L28-9)*0.17,0)),0)+IF(F28="JnPČ",IF(L28=1,51,IF(L28=2,35.7,IF(L28=3,27,IF(L28=4,19.5,IF(L28=5,18,IF(L28=6,16.5,IF(L28=7,15,IF(L28=8,13.5,0))))))))+IF(L28&lt;=8,0,IF(L28&lt;=16,10,0))-IF(L28&lt;=8,0,IF(L28&lt;=16,(L28-9)*0.255,0)),0)+IF(F28="JnEČ",IF(L28=1,25.5,IF(L28=2,19.53,IF(L28=3,15.48,IF(L28=4,9,IF(L28=5,8.25,IF(L28=6,7.5,IF(L28=7,6.75,IF(L28=8,6,0))))))))+IF(L28&lt;=8,0,IF(L28&lt;=16,5,0))-IF(L28&lt;=8,0,IF(L28&lt;=16,(L28-9)*0.1275,0)),0)+IF(F28="JčPČ",IF(L28=1,21.25,IF(L28=2,14.5,IF(L28=3,11.5,IF(L28=4,7,IF(L28=5,6.5,IF(L28=6,6,IF(L28=7,5.5,IF(L28=8,5,0))))))))+IF(L28&lt;=8,0,IF(L28&lt;=16,4,0))-IF(L28&lt;=8,0,IF(L28&lt;=16,(L28-9)*0.10625,0)),0)+IF(F28="JčEČ",IF(L28=1,17,IF(L28=2,13.02,IF(L28=3,10.32,IF(L28=4,6,IF(L28=5,5.5,IF(L28=6,5,IF(L28=7,4.5,IF(L28=8,4,0))))))))+IF(L28&lt;=8,0,IF(L28&lt;=16,3,0))-IF(L28&lt;=8,0,IF(L28&lt;=16,(L28-9)*0.085,0)),0)+IF(F28="NEAK",IF(L28=1,11.48,IF(L28=2,8.79,IF(L28=3,6.97,IF(L28=4,4.05,IF(L28=5,3.71,IF(L28=6,3.38,IF(L28=7,3.04,IF(L28=8,2.7,0))))))))+IF(L28&lt;=8,0,IF(L28&lt;=16,2,IF(L28&lt;=24,1.3,0)))-IF(L28&lt;=8,0,IF(L28&lt;=16,(L28-9)*0.0574,IF(L28&lt;=24,(L28-17)*0.0574,0))),0))*IF(L28&lt;4,1,IF(OR(F28="PČ",F28="PŽ",F28="PT"),IF(J28&lt;32,J28/32,1),1))* IF(L28&lt;4,1,IF(OR(F28="EČ",F28="EŽ",F28="JOŽ",F28="JPČ",F28="NEAK"),IF(J28&lt;24,J28/24,1),1))*IF(L28&lt;4,1,IF(OR(F28="PČneol",F28="JEČ",F28="JEOF",F28="JnPČ",F28="JnEČ",F28="JčPČ",F28="JčEČ"),IF(J28&lt;16,J28/16,1),1))*IF(L28&lt;4,1,IF(F28="EČneol",IF(J28&lt;8,J28/8,1),1))</f>
        <v>26</v>
      </c>
      <c r="O28" s="11">
        <f t="shared" ref="O28:O32" si="6">IF(F28="OŽ",N28,IF(H28="Ne",IF(J28*0.3&lt;=J28-L28,N28,0),IF(J28*0.1&lt;=J28-L28,N28,0)))</f>
        <v>26</v>
      </c>
      <c r="P28" s="5">
        <f t="shared" ref="P28:P32" si="7">IF(O28=0,0,IF(F28="OŽ",IF(L28&gt;47,0,IF(J28&gt;47,(48-L28)*1.836,((48-L28)-(48-J28))*1.836)),0)+IF(F28="PČ",IF(L28&gt;31,0,IF(J28&gt;31,(32-L28)*1.347,((32-L28)-(32-J28))*1.347)),0)+ IF(F28="PČneol",IF(L28&gt;15,0,IF(J28&gt;15,(16-L28)*0.255,((16-L28)-(16-J28))*0.255)),0)+IF(F28="PŽ",IF(L28&gt;31,0,IF(J28&gt;31,(32-L28)*0.255,((32-L28)-(32-J28))*0.255)),0)+IF(F28="EČ",IF(L28&gt;23,0,IF(J28&gt;23,(24-L28)*0.612,((24-L28)-(24-J28))*0.612)),0)+IF(F28="EČneol",IF(L28&gt;7,0,IF(J28&gt;7,(8-L28)*0.204,((8-L28)-(8-J28))*0.204)),0)+IF(F28="EŽ",IF(L28&gt;23,0,IF(J28&gt;23,(24-L28)*0.204,((24-L28)-(24-J28))*0.204)),0)+IF(F28="PT",IF(L28&gt;31,0,IF(J28&gt;31,(32-L28)*0.204,((32-L28)-(32-J28))*0.204)),0)+IF(F28="JOŽ",IF(L28&gt;23,0,IF(J28&gt;23,(24-L28)*0.255,((24-L28)-(24-J28))*0.255)),0)+IF(F28="JPČ",IF(L28&gt;23,0,IF(J28&gt;23,(24-L28)*0.204,((24-L28)-(24-J28))*0.204)),0)+IF(F28="JEČ",IF(L28&gt;15,0,IF(J28&gt;15,(16-L28)*0.102,((16-L28)-(16-J28))*0.102)),0)+IF(F28="JEOF",IF(L28&gt;15,0,IF(J28&gt;15,(16-L28)*0.102,((16-L28)-(16-J28))*0.102)),0)+IF(F28="JnPČ",IF(L28&gt;15,0,IF(J28&gt;15,(16-L28)*0.153,((16-L28)-(16-J28))*0.153)),0)+IF(F28="JnEČ",IF(L28&gt;15,0,IF(J28&gt;15,(16-L28)*0.0765,((16-L28)-(16-J28))*0.0765)),0)+IF(F28="JčPČ",IF(L28&gt;15,0,IF(J28&gt;15,(16-L28)*0.06375,((16-L28)-(16-J28))*0.06375)),0)+IF(F28="JčEČ",IF(L28&gt;15,0,IF(J28&gt;15,(16-L28)*0.051,((16-L28)-(16-J28))*0.051)),0)+IF(F28="NEAK",IF(L28&gt;23,0,IF(J28&gt;23,(24-L28)*0.03444,((24-L28)-(24-J28))*0.03444)),0))</f>
        <v>4.08</v>
      </c>
      <c r="Q28" s="13">
        <f t="shared" ref="Q28:Q32" si="8">IF(ISERROR(P28*100/N28),0,(P28*100/N28))</f>
        <v>15.692307692307692</v>
      </c>
      <c r="R28" s="12">
        <f t="shared" ref="R28:R32" si="9">IF(Q28&lt;=30,O28+P28,O28+O28*0.3)*IF(G28=1,0.4,IF(G28=2,0.75,IF(G28="1 (kas 4 m. 1 k. nerengiamos)",0.52,1)))*IF(D28="olimpinė",1,IF(M28="Ne",0.5,1))*IF(OR(A$5="Lietuvos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federacija"),IF(OR(J28&lt;8,K28&lt;16),0,1),1)*E28*IF(I28&lt;=1,1,1/I28)*IF(OR(A$5="Lietuvos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12.272640000000001</v>
      </c>
    </row>
    <row r="29" spans="1:19" s="10" customFormat="1">
      <c r="A29" s="38">
        <v>2</v>
      </c>
      <c r="B29" s="38" t="s">
        <v>121</v>
      </c>
      <c r="C29" s="54" t="s">
        <v>174</v>
      </c>
      <c r="D29" s="38" t="s">
        <v>118</v>
      </c>
      <c r="E29" s="38">
        <v>1</v>
      </c>
      <c r="F29" s="38" t="s">
        <v>99</v>
      </c>
      <c r="G29" s="38">
        <v>1</v>
      </c>
      <c r="H29" s="38" t="s">
        <v>119</v>
      </c>
      <c r="I29" s="38"/>
      <c r="J29" s="38">
        <v>55</v>
      </c>
      <c r="K29" s="38"/>
      <c r="L29" s="38">
        <v>35</v>
      </c>
      <c r="M29" s="38" t="s">
        <v>119</v>
      </c>
      <c r="N29" s="4">
        <f t="shared" si="5"/>
        <v>0</v>
      </c>
      <c r="O29" s="11">
        <f t="shared" si="6"/>
        <v>0</v>
      </c>
      <c r="P29" s="5">
        <f t="shared" si="7"/>
        <v>0</v>
      </c>
      <c r="Q29" s="13">
        <f t="shared" si="8"/>
        <v>0</v>
      </c>
      <c r="R29" s="12">
        <f t="shared" si="9"/>
        <v>0</v>
      </c>
    </row>
    <row r="30" spans="1:19" s="10" customFormat="1">
      <c r="A30" s="38">
        <v>3</v>
      </c>
      <c r="B30" s="38" t="s">
        <v>175</v>
      </c>
      <c r="C30" s="54" t="s">
        <v>174</v>
      </c>
      <c r="D30" s="38" t="s">
        <v>118</v>
      </c>
      <c r="E30" s="38">
        <v>1</v>
      </c>
      <c r="F30" s="38" t="s">
        <v>99</v>
      </c>
      <c r="G30" s="38">
        <v>1</v>
      </c>
      <c r="H30" s="38" t="s">
        <v>169</v>
      </c>
      <c r="I30" s="38"/>
      <c r="J30" s="38">
        <v>55</v>
      </c>
      <c r="K30" s="38"/>
      <c r="L30" s="38">
        <v>48</v>
      </c>
      <c r="M30" s="38" t="s">
        <v>119</v>
      </c>
      <c r="N30" s="4">
        <f t="shared" si="5"/>
        <v>0</v>
      </c>
      <c r="O30" s="11">
        <f t="shared" si="6"/>
        <v>0</v>
      </c>
      <c r="P30" s="5">
        <f t="shared" si="7"/>
        <v>0</v>
      </c>
      <c r="Q30" s="13">
        <f t="shared" si="8"/>
        <v>0</v>
      </c>
      <c r="R30" s="12">
        <f t="shared" si="9"/>
        <v>0</v>
      </c>
    </row>
    <row r="31" spans="1:19" s="10" customFormat="1">
      <c r="A31" s="38">
        <v>4</v>
      </c>
      <c r="B31" s="38" t="s">
        <v>176</v>
      </c>
      <c r="C31" s="54" t="s">
        <v>117</v>
      </c>
      <c r="D31" s="38" t="s">
        <v>118</v>
      </c>
      <c r="E31" s="38">
        <v>1</v>
      </c>
      <c r="F31" s="38" t="s">
        <v>99</v>
      </c>
      <c r="G31" s="38">
        <v>1</v>
      </c>
      <c r="H31" s="38" t="s">
        <v>169</v>
      </c>
      <c r="I31" s="38"/>
      <c r="J31" s="38">
        <v>55</v>
      </c>
      <c r="K31" s="38"/>
      <c r="L31" s="38">
        <v>45</v>
      </c>
      <c r="M31" s="38" t="s">
        <v>119</v>
      </c>
      <c r="N31" s="4">
        <f t="shared" si="5"/>
        <v>0</v>
      </c>
      <c r="O31" s="11">
        <f t="shared" si="6"/>
        <v>0</v>
      </c>
      <c r="P31" s="5">
        <f t="shared" si="7"/>
        <v>0</v>
      </c>
      <c r="Q31" s="13">
        <f t="shared" si="8"/>
        <v>0</v>
      </c>
      <c r="R31" s="12">
        <f t="shared" si="9"/>
        <v>0</v>
      </c>
    </row>
    <row r="32" spans="1:19" s="10" customFormat="1">
      <c r="A32" s="38">
        <v>5</v>
      </c>
      <c r="B32" s="38" t="s">
        <v>123</v>
      </c>
      <c r="C32" s="54" t="s">
        <v>117</v>
      </c>
      <c r="D32" s="38" t="s">
        <v>118</v>
      </c>
      <c r="E32" s="38">
        <v>1</v>
      </c>
      <c r="F32" s="38" t="s">
        <v>99</v>
      </c>
      <c r="G32" s="38">
        <v>1</v>
      </c>
      <c r="H32" s="38" t="s">
        <v>119</v>
      </c>
      <c r="I32" s="38"/>
      <c r="J32" s="38">
        <v>69</v>
      </c>
      <c r="K32" s="38"/>
      <c r="L32" s="38">
        <v>33</v>
      </c>
      <c r="M32" s="38" t="s">
        <v>119</v>
      </c>
      <c r="N32" s="4">
        <f t="shared" si="5"/>
        <v>0</v>
      </c>
      <c r="O32" s="11">
        <f t="shared" si="6"/>
        <v>0</v>
      </c>
      <c r="P32" s="5">
        <f t="shared" si="7"/>
        <v>0</v>
      </c>
      <c r="Q32" s="13">
        <f t="shared" si="8"/>
        <v>0</v>
      </c>
      <c r="R32" s="12">
        <f t="shared" si="9"/>
        <v>0</v>
      </c>
    </row>
    <row r="33" spans="1:18" s="10" customFormat="1" ht="15.75" customHeight="1">
      <c r="A33" s="57" t="s">
        <v>3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9"/>
      <c r="R33" s="12">
        <f>SUM(R28:R32)</f>
        <v>12.272640000000001</v>
      </c>
    </row>
    <row r="34" spans="1:18" s="10" customFormat="1" ht="6.75" customHeight="1">
      <c r="A34" s="17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2"/>
    </row>
    <row r="35" spans="1:18" s="10" customFormat="1">
      <c r="A35" s="66" t="s">
        <v>177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53"/>
    </row>
    <row r="36" spans="1:18" s="10" customFormat="1">
      <c r="A36" s="60" t="s">
        <v>178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53"/>
    </row>
    <row r="37" spans="1:18" s="10" customFormat="1">
      <c r="A37" s="38">
        <v>1</v>
      </c>
      <c r="B37" s="38" t="s">
        <v>179</v>
      </c>
      <c r="C37" s="54" t="s">
        <v>174</v>
      </c>
      <c r="D37" s="38" t="s">
        <v>118</v>
      </c>
      <c r="E37" s="38">
        <v>1</v>
      </c>
      <c r="F37" s="38" t="s">
        <v>180</v>
      </c>
      <c r="G37" s="38">
        <v>1</v>
      </c>
      <c r="H37" s="38" t="s">
        <v>119</v>
      </c>
      <c r="I37" s="38"/>
      <c r="J37" s="38">
        <v>36</v>
      </c>
      <c r="K37" s="38"/>
      <c r="L37" s="38">
        <v>31</v>
      </c>
      <c r="M37" s="38" t="s">
        <v>119</v>
      </c>
      <c r="N37" s="4">
        <f>(IF(F37="OŽ",IF(L37=1,550.8,IF(L37=2,426.38,IF(L37=3,342.14,IF(L37=4,181.44,IF(L37=5,168.48,IF(L37=6,155.52,IF(L37=7,148.5,IF(L37=8,144,0))))))))+IF(L37&lt;=8,0,IF(L37&lt;=16,137.7,IF(L37&lt;=24,108,IF(L37&lt;=32,80.1,IF(L37&lt;=36,52.2,0)))))-IF(L37&lt;=8,0,IF(L37&lt;=16,(L37-9)*2.754,IF(L37&lt;=24,(L37-17)* 2.754,IF(L37&lt;=32,(L37-25)* 2.754,IF(L37&lt;=36,(L37-33)*2.754,0))))),0)+IF(F37="PČ",IF(L37=1,449,IF(L37=2,314.6,IF(L37=3,238,IF(L37=4,172,IF(L37=5,159,IF(L37=6,145,IF(L37=7,132,IF(L37=8,119,0))))))))+IF(L37&lt;=8,0,IF(L37&lt;=16,88,IF(L37&lt;=24,55,IF(L37&lt;=32,22,0))))-IF(L37&lt;=8,0,IF(L37&lt;=16,(L37-9)*2.245,IF(L37&lt;=24,(L37-17)*2.245,IF(L37&lt;=32,(L37-25)*2.245,0)))),0)+IF(F37="PČneol",IF(L37=1,85,IF(L37=2,64.61,IF(L37=3,50.76,IF(L37=4,16.25,IF(L37=5,15,IF(L37=6,13.75,IF(L37=7,12.5,IF(L37=8,11.25,0))))))))+IF(L37&lt;=8,0,IF(L37&lt;=16,9,0))-IF(L37&lt;=8,0,IF(L37&lt;=16,(L37-9)*0.425,0)),0)+IF(F37="PŽ",IF(L37=1,85,IF(L37=2,59.5,IF(L37=3,45,IF(L37=4,32.5,IF(L37=5,30,IF(L37=6,27.5,IF(L37=7,25,IF(L37=8,22.5,0))))))))+IF(L37&lt;=8,0,IF(L37&lt;=16,19,IF(L37&lt;=24,13,IF(L37&lt;=32,8,0))))-IF(L37&lt;=8,0,IF(L37&lt;=16,(L37-9)*0.425,IF(L37&lt;=24,(L37-17)*0.425,IF(L37&lt;=32,(L37-25)*0.425,0)))),0)+IF(F37="EČ",IF(L37=1,204,IF(L37=2,156.24,IF(L37=3,123.84,IF(L37=4,72,IF(L37=5,66,IF(L37=6,60,IF(L37=7,54,IF(L37=8,48,0))))))))+IF(L37&lt;=8,0,IF(L37&lt;=16,40,IF(L37&lt;=24,25,0)))-IF(L37&lt;=8,0,IF(L37&lt;=16,(L37-9)*1.02,IF(L37&lt;=24,(L37-17)*1.02,0))),0)+IF(F37="EČneol",IF(L37=1,68,IF(L37=2,51.69,IF(L37=3,40.61,IF(L37=4,13,IF(L37=5,12,IF(L37=6,11,IF(L37=7,10,IF(L37=8,9,0)))))))))+IF(F37="EŽ",IF(L37=1,68,IF(L37=2,47.6,IF(L37=3,36,IF(L37=4,18,IF(L37=5,16.5,IF(L37=6,15,IF(L37=7,13.5,IF(L37=8,12,0))))))))+IF(L37&lt;=8,0,IF(L37&lt;=16,10,IF(L37&lt;=24,6,0)))-IF(L37&lt;=8,0,IF(L37&lt;=16,(L37-9)*0.34,IF(L37&lt;=24,(L37-17)*0.34,0))),0)+IF(F37="PT",IF(L37=1,68,IF(L37=2,52.08,IF(L37=3,41.28,IF(L37=4,24,IF(L37=5,22,IF(L37=6,20,IF(L37=7,18,IF(L37=8,16,0))))))))+IF(L37&lt;=8,0,IF(L37&lt;=16,13,IF(L37&lt;=24,9,IF(L37&lt;=32,4,0))))-IF(L37&lt;=8,0,IF(L37&lt;=16,(L37-9)*0.34,IF(L37&lt;=24,(L37-17)*0.34,IF(L37&lt;=32,(L37-25)*0.34,0)))),0)+IF(F37="JOŽ",IF(L37=1,85,IF(L37=2,59.5,IF(L37=3,45,IF(L37=4,32.5,IF(L37=5,30,IF(L37=6,27.5,IF(L37=7,25,IF(L37=8,22.5,0))))))))+IF(L37&lt;=8,0,IF(L37&lt;=16,19,IF(L37&lt;=24,13,0)))-IF(L37&lt;=8,0,IF(L37&lt;=16,(L37-9)*0.425,IF(L37&lt;=24,(L37-17)*0.425,0))),0)+IF(F37="JPČ",IF(L37=1,68,IF(L37=2,47.6,IF(L37=3,36,IF(L37=4,26,IF(L37=5,24,IF(L37=6,22,IF(L37=7,20,IF(L37=8,18,0))))))))+IF(L37&lt;=8,0,IF(L37&lt;=16,13,IF(L37&lt;=24,9,0)))-IF(L37&lt;=8,0,IF(L37&lt;=16,(L37-9)*0.34,IF(L37&lt;=24,(L37-17)*0.34,0))),0)+IF(F37="JEČ",IF(L37=1,34,IF(L37=2,26.04,IF(L37=3,20.6,IF(L37=4,12,IF(L37=5,11,IF(L37=6,10,IF(L37=7,9,IF(L37=8,8,0))))))))+IF(L37&lt;=8,0,IF(L37&lt;=16,6,0))-IF(L37&lt;=8,0,IF(L37&lt;=16,(L37-9)*0.17,0)),0)+IF(F37="JEOF",IF(L37=1,34,IF(L37=2,26.04,IF(L37=3,20.6,IF(L37=4,12,IF(L37=5,11,IF(L37=6,10,IF(L37=7,9,IF(L37=8,8,0))))))))+IF(L37&lt;=8,0,IF(L37&lt;=16,6,0))-IF(L37&lt;=8,0,IF(L37&lt;=16,(L37-9)*0.17,0)),0)+IF(F37="JnPČ",IF(L37=1,51,IF(L37=2,35.7,IF(L37=3,27,IF(L37=4,19.5,IF(L37=5,18,IF(L37=6,16.5,IF(L37=7,15,IF(L37=8,13.5,0))))))))+IF(L37&lt;=8,0,IF(L37&lt;=16,10,0))-IF(L37&lt;=8,0,IF(L37&lt;=16,(L37-9)*0.255,0)),0)+IF(F37="JnEČ",IF(L37=1,25.5,IF(L37=2,19.53,IF(L37=3,15.48,IF(L37=4,9,IF(L37=5,8.25,IF(L37=6,7.5,IF(L37=7,6.75,IF(L37=8,6,0))))))))+IF(L37&lt;=8,0,IF(L37&lt;=16,5,0))-IF(L37&lt;=8,0,IF(L37&lt;=16,(L37-9)*0.1275,0)),0)+IF(F37="JčPČ",IF(L37=1,21.25,IF(L37=2,14.5,IF(L37=3,11.5,IF(L37=4,7,IF(L37=5,6.5,IF(L37=6,6,IF(L37=7,5.5,IF(L37=8,5,0))))))))+IF(L37&lt;=8,0,IF(L37&lt;=16,4,0))-IF(L37&lt;=8,0,IF(L37&lt;=16,(L37-9)*0.10625,0)),0)+IF(F37="JčEČ",IF(L37=1,17,IF(L37=2,13.02,IF(L37=3,10.32,IF(L37=4,6,IF(L37=5,5.5,IF(L37=6,5,IF(L37=7,4.5,IF(L37=8,4,0))))))))+IF(L37&lt;=8,0,IF(L37&lt;=16,3,0))-IF(L37&lt;=8,0,IF(L37&lt;=16,(L37-9)*0.085,0)),0)+IF(F37="NEAK",IF(L37=1,11.48,IF(L37=2,8.79,IF(L37=3,6.97,IF(L37=4,4.05,IF(L37=5,3.71,IF(L37=6,3.38,IF(L37=7,3.04,IF(L37=8,2.7,0))))))))+IF(L37&lt;=8,0,IF(L37&lt;=16,2,IF(L37&lt;=24,1.3,0)))-IF(L37&lt;=8,0,IF(L37&lt;=16,(L37-9)*0.0574,IF(L37&lt;=24,(L37-17)*0.0574,0))),0))*IF(L37&lt;4,1,IF(OR(F37="PČ",F37="PŽ",F37="PT"),IF(J37&lt;32,J37/32,1),1))* IF(L37&lt;4,1,IF(OR(F37="EČ",F37="EŽ",F37="JOŽ",F37="JPČ",F37="NEAK"),IF(J37&lt;24,J37/24,1),1))*IF(L37&lt;4,1,IF(OR(F37="PČneol",F37="JEČ",F37="JEOF",F37="JnPČ",F37="JnEČ",F37="JčPČ",F37="JčEČ"),IF(J37&lt;16,J37/16,1),1))*IF(L37&lt;4,1,IF(F37="EČneol",IF(J37&lt;8,J37/8,1),1))</f>
        <v>63.575999999999993</v>
      </c>
      <c r="O37" s="11">
        <f t="shared" ref="O37:O39" si="10">IF(F37="OŽ",N37,IF(H37="Ne",IF(J37*0.3&lt;=J37-L37,N37,0),IF(J37*0.1&lt;=J37-L37,N37,0)))</f>
        <v>63.575999999999993</v>
      </c>
      <c r="P37" s="5">
        <f>IF(O37=0,0,IF(F37="OŽ",IF(L37&gt;35,0,IF(J37&gt;35,(36-L37)*1.836,((36-L37)-(36-J37))*1.836)),0)+IF(F37="PČ",IF(L37&gt;31,0,IF(J37&gt;31,(32-L37)*1.347,((32-L37)-(32-J37))*1.347)),0)+ IF(F37="PČneol",IF(L37&gt;15,0,IF(J37&gt;15,(16-L37)*0.255,((16-L37)-(16-J37))*0.255)),0)+IF(F37="PŽ",IF(L37&gt;31,0,IF(J37&gt;31,(32-L37)*0.255,((32-L37)-(32-J37))*0.255)),0)+IF(F37="EČ",IF(L37&gt;23,0,IF(J37&gt;23,(24-L37)*0.612,((24-L37)-(24-J37))*0.612)),0)+IF(F37="EČneol",IF(L37&gt;7,0,IF(J37&gt;7,(8-L37)*0.204,((8-L37)-(8-J37))*0.204)),0)+IF(F37="EŽ",IF(L37&gt;23,0,IF(J37&gt;23,(24-L37)*0.204,((24-L37)-(24-J37))*0.204)),0)+IF(F37="PT",IF(L37&gt;31,0,IF(J37&gt;31,(32-L37)*0.204,((32-L37)-(32-J37))*0.204)),0)+IF(F37="JOŽ",IF(L37&gt;23,0,IF(J37&gt;23,(24-L37)*0.255,((24-L37)-(24-J37))*0.255)),0)+IF(F37="JPČ",IF(L37&gt;23,0,IF(J37&gt;23,(24-L37)*0.204,((24-L37)-(24-J37))*0.204)),0)+IF(F37="JEČ",IF(L37&gt;15,0,IF(J37&gt;15,(16-L37)*0.102,((16-L37)-(16-J37))*0.102)),0)+IF(F37="JEOF",IF(L37&gt;15,0,IF(J37&gt;15,(16-L37)*0.102,((16-L37)-(16-J37))*0.102)),0)+IF(F37="JnPČ",IF(L37&gt;15,0,IF(J37&gt;15,(16-L37)*0.153,((16-L37)-(16-J37))*0.153)),0)+IF(F37="JnEČ",IF(L37&gt;15,0,IF(J37&gt;15,(16-L37)*0.0765,((16-L37)-(16-J37))*0.0765)),0)+IF(F37="JčPČ",IF(L37&gt;15,0,IF(J37&gt;15,(16-L37)*0.06375,((16-L37)-(16-J37))*0.06375)),0)+IF(F37="JčEČ",IF(L37&gt;15,0,IF(J37&gt;15,(16-L37)*0.051,((16-L37)-(16-J37))*0.051)),0)+IF(F37="NEAK",IF(L37&gt;23,0,IF(J37&gt;23,(24-L37)*0.03444,((24-L37)-(24-J37))*0.03444)),0))</f>
        <v>9.18</v>
      </c>
      <c r="Q37" s="13">
        <f>IF(ISERROR(P37*100/N37),0,(P37*100/N37))</f>
        <v>14.439411098527748</v>
      </c>
      <c r="R37" s="12">
        <f>IF(Q37&lt;=30,O37+P37,O37+O37*0.3)*IF(G37=1,0.4,IF(G37=2,0.75,IF(G37="1 (kas 4 m. 1 k. nerengiamos)",0.52,1)))*IF(D37="olimpinė",1,IF(M37="Ne",0.5,1))*IF(OR(A$5="Lietuvos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federacija"),IF(OR(J37&lt;8,K37&lt;16),0,1),1)*E37*IF(I37&lt;=1,1,1/I37)*IF(OR(A$5="Lietuvos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29.684448000000003</v>
      </c>
    </row>
    <row r="38" spans="1:18" s="10" customFormat="1">
      <c r="A38" s="38">
        <v>2</v>
      </c>
      <c r="B38" s="38" t="s">
        <v>121</v>
      </c>
      <c r="C38" s="54" t="s">
        <v>174</v>
      </c>
      <c r="D38" s="38" t="s">
        <v>118</v>
      </c>
      <c r="E38" s="38">
        <v>1</v>
      </c>
      <c r="F38" s="38" t="s">
        <v>180</v>
      </c>
      <c r="G38" s="38">
        <v>1</v>
      </c>
      <c r="H38" s="38" t="s">
        <v>119</v>
      </c>
      <c r="I38" s="38"/>
      <c r="J38" s="38">
        <v>36</v>
      </c>
      <c r="K38" s="38"/>
      <c r="L38" s="38">
        <v>29</v>
      </c>
      <c r="M38" s="38" t="s">
        <v>119</v>
      </c>
      <c r="N38" s="4">
        <f t="shared" ref="N38:N39" si="11">(IF(F38="OŽ",IF(L38=1,550.8,IF(L38=2,426.38,IF(L38=3,342.14,IF(L38=4,181.44,IF(L38=5,168.48,IF(L38=6,155.52,IF(L38=7,148.5,IF(L38=8,144,0))))))))+IF(L38&lt;=8,0,IF(L38&lt;=16,137.7,IF(L38&lt;=24,108,IF(L38&lt;=32,80.1,IF(L38&lt;=36,52.2,0)))))-IF(L38&lt;=8,0,IF(L38&lt;=16,(L38-9)*2.754,IF(L38&lt;=24,(L38-17)* 2.754,IF(L38&lt;=32,(L38-25)* 2.754,IF(L38&lt;=36,(L38-33)*2.754,0))))),0)+IF(F38="PČ",IF(L38=1,449,IF(L38=2,314.6,IF(L38=3,238,IF(L38=4,172,IF(L38=5,159,IF(L38=6,145,IF(L38=7,132,IF(L38=8,119,0))))))))+IF(L38&lt;=8,0,IF(L38&lt;=16,88,IF(L38&lt;=24,55,IF(L38&lt;=32,22,0))))-IF(L38&lt;=8,0,IF(L38&lt;=16,(L38-9)*2.245,IF(L38&lt;=24,(L38-17)*2.245,IF(L38&lt;=32,(L38-25)*2.245,0)))),0)+IF(F38="PČneol",IF(L38=1,85,IF(L38=2,64.61,IF(L38=3,50.76,IF(L38=4,16.25,IF(L38=5,15,IF(L38=6,13.75,IF(L38=7,12.5,IF(L38=8,11.25,0))))))))+IF(L38&lt;=8,0,IF(L38&lt;=16,9,0))-IF(L38&lt;=8,0,IF(L38&lt;=16,(L38-9)*0.425,0)),0)+IF(F38="PŽ",IF(L38=1,85,IF(L38=2,59.5,IF(L38=3,45,IF(L38=4,32.5,IF(L38=5,30,IF(L38=6,27.5,IF(L38=7,25,IF(L38=8,22.5,0))))))))+IF(L38&lt;=8,0,IF(L38&lt;=16,19,IF(L38&lt;=24,13,IF(L38&lt;=32,8,0))))-IF(L38&lt;=8,0,IF(L38&lt;=16,(L38-9)*0.425,IF(L38&lt;=24,(L38-17)*0.425,IF(L38&lt;=32,(L38-25)*0.425,0)))),0)+IF(F38="EČ",IF(L38=1,204,IF(L38=2,156.24,IF(L38=3,123.84,IF(L38=4,72,IF(L38=5,66,IF(L38=6,60,IF(L38=7,54,IF(L38=8,48,0))))))))+IF(L38&lt;=8,0,IF(L38&lt;=16,40,IF(L38&lt;=24,25,0)))-IF(L38&lt;=8,0,IF(L38&lt;=16,(L38-9)*1.02,IF(L38&lt;=24,(L38-17)*1.02,0))),0)+IF(F38="EČneol",IF(L38=1,68,IF(L38=2,51.69,IF(L38=3,40.61,IF(L38=4,13,IF(L38=5,12,IF(L38=6,11,IF(L38=7,10,IF(L38=8,9,0)))))))))+IF(F38="EŽ",IF(L38=1,68,IF(L38=2,47.6,IF(L38=3,36,IF(L38=4,18,IF(L38=5,16.5,IF(L38=6,15,IF(L38=7,13.5,IF(L38=8,12,0))))))))+IF(L38&lt;=8,0,IF(L38&lt;=16,10,IF(L38&lt;=24,6,0)))-IF(L38&lt;=8,0,IF(L38&lt;=16,(L38-9)*0.34,IF(L38&lt;=24,(L38-17)*0.34,0))),0)+IF(F38="PT",IF(L38=1,68,IF(L38=2,52.08,IF(L38=3,41.28,IF(L38=4,24,IF(L38=5,22,IF(L38=6,20,IF(L38=7,18,IF(L38=8,16,0))))))))+IF(L38&lt;=8,0,IF(L38&lt;=16,13,IF(L38&lt;=24,9,IF(L38&lt;=32,4,0))))-IF(L38&lt;=8,0,IF(L38&lt;=16,(L38-9)*0.34,IF(L38&lt;=24,(L38-17)*0.34,IF(L38&lt;=32,(L38-25)*0.34,0)))),0)+IF(F38="JOŽ",IF(L38=1,85,IF(L38=2,59.5,IF(L38=3,45,IF(L38=4,32.5,IF(L38=5,30,IF(L38=6,27.5,IF(L38=7,25,IF(L38=8,22.5,0))))))))+IF(L38&lt;=8,0,IF(L38&lt;=16,19,IF(L38&lt;=24,13,0)))-IF(L38&lt;=8,0,IF(L38&lt;=16,(L38-9)*0.425,IF(L38&lt;=24,(L38-17)*0.425,0))),0)+IF(F38="JPČ",IF(L38=1,68,IF(L38=2,47.6,IF(L38=3,36,IF(L38=4,26,IF(L38=5,24,IF(L38=6,22,IF(L38=7,20,IF(L38=8,18,0))))))))+IF(L38&lt;=8,0,IF(L38&lt;=16,13,IF(L38&lt;=24,9,0)))-IF(L38&lt;=8,0,IF(L38&lt;=16,(L38-9)*0.34,IF(L38&lt;=24,(L38-17)*0.34,0))),0)+IF(F38="JEČ",IF(L38=1,34,IF(L38=2,26.04,IF(L38=3,20.6,IF(L38=4,12,IF(L38=5,11,IF(L38=6,10,IF(L38=7,9,IF(L38=8,8,0))))))))+IF(L38&lt;=8,0,IF(L38&lt;=16,6,0))-IF(L38&lt;=8,0,IF(L38&lt;=16,(L38-9)*0.17,0)),0)+IF(F38="JEOF",IF(L38=1,34,IF(L38=2,26.04,IF(L38=3,20.6,IF(L38=4,12,IF(L38=5,11,IF(L38=6,10,IF(L38=7,9,IF(L38=8,8,0))))))))+IF(L38&lt;=8,0,IF(L38&lt;=16,6,0))-IF(L38&lt;=8,0,IF(L38&lt;=16,(L38-9)*0.17,0)),0)+IF(F38="JnPČ",IF(L38=1,51,IF(L38=2,35.7,IF(L38=3,27,IF(L38=4,19.5,IF(L38=5,18,IF(L38=6,16.5,IF(L38=7,15,IF(L38=8,13.5,0))))))))+IF(L38&lt;=8,0,IF(L38&lt;=16,10,0))-IF(L38&lt;=8,0,IF(L38&lt;=16,(L38-9)*0.255,0)),0)+IF(F38="JnEČ",IF(L38=1,25.5,IF(L38=2,19.53,IF(L38=3,15.48,IF(L38=4,9,IF(L38=5,8.25,IF(L38=6,7.5,IF(L38=7,6.75,IF(L38=8,6,0))))))))+IF(L38&lt;=8,0,IF(L38&lt;=16,5,0))-IF(L38&lt;=8,0,IF(L38&lt;=16,(L38-9)*0.1275,0)),0)+IF(F38="JčPČ",IF(L38=1,21.25,IF(L38=2,14.5,IF(L38=3,11.5,IF(L38=4,7,IF(L38=5,6.5,IF(L38=6,6,IF(L38=7,5.5,IF(L38=8,5,0))))))))+IF(L38&lt;=8,0,IF(L38&lt;=16,4,0))-IF(L38&lt;=8,0,IF(L38&lt;=16,(L38-9)*0.10625,0)),0)+IF(F38="JčEČ",IF(L38=1,17,IF(L38=2,13.02,IF(L38=3,10.32,IF(L38=4,6,IF(L38=5,5.5,IF(L38=6,5,IF(L38=7,4.5,IF(L38=8,4,0))))))))+IF(L38&lt;=8,0,IF(L38&lt;=16,3,0))-IF(L38&lt;=8,0,IF(L38&lt;=16,(L38-9)*0.085,0)),0)+IF(F38="NEAK",IF(L38=1,11.48,IF(L38=2,8.79,IF(L38=3,6.97,IF(L38=4,4.05,IF(L38=5,3.71,IF(L38=6,3.38,IF(L38=7,3.04,IF(L38=8,2.7,0))))))))+IF(L38&lt;=8,0,IF(L38&lt;=16,2,IF(L38&lt;=24,1.3,0)))-IF(L38&lt;=8,0,IF(L38&lt;=16,(L38-9)*0.0574,IF(L38&lt;=24,(L38-17)*0.0574,0))),0))*IF(L38&lt;4,1,IF(OR(F38="PČ",F38="PŽ",F38="PT"),IF(J38&lt;32,J38/32,1),1))* IF(L38&lt;4,1,IF(OR(F38="EČ",F38="EŽ",F38="JOŽ",F38="JPČ",F38="NEAK"),IF(J38&lt;24,J38/24,1),1))*IF(L38&lt;4,1,IF(OR(F38="PČneol",F38="JEČ",F38="JEOF",F38="JnPČ",F38="JnEČ",F38="JčPČ",F38="JčEČ"),IF(J38&lt;16,J38/16,1),1))*IF(L38&lt;4,1,IF(F38="EČneol",IF(J38&lt;8,J38/8,1),1))</f>
        <v>69.083999999999989</v>
      </c>
      <c r="O38" s="11">
        <f t="shared" si="10"/>
        <v>69.083999999999989</v>
      </c>
      <c r="P38" s="5">
        <f t="shared" ref="P38:P39" si="12">IF(O38=0,0,IF(F38="OŽ",IF(L38&gt;35,0,IF(J38&gt;35,(36-L38)*1.836,((36-L38)-(36-J38))*1.836)),0)+IF(F38="PČ",IF(L38&gt;31,0,IF(J38&gt;31,(32-L38)*1.347,((32-L38)-(32-J38))*1.347)),0)+ IF(F38="PČneol",IF(L38&gt;15,0,IF(J38&gt;15,(16-L38)*0.255,((16-L38)-(16-J38))*0.255)),0)+IF(F38="PŽ",IF(L38&gt;31,0,IF(J38&gt;31,(32-L38)*0.255,((32-L38)-(32-J38))*0.255)),0)+IF(F38="EČ",IF(L38&gt;23,0,IF(J38&gt;23,(24-L38)*0.612,((24-L38)-(24-J38))*0.612)),0)+IF(F38="EČneol",IF(L38&gt;7,0,IF(J38&gt;7,(8-L38)*0.204,((8-L38)-(8-J38))*0.204)),0)+IF(F38="EŽ",IF(L38&gt;23,0,IF(J38&gt;23,(24-L38)*0.204,((24-L38)-(24-J38))*0.204)),0)+IF(F38="PT",IF(L38&gt;31,0,IF(J38&gt;31,(32-L38)*0.204,((32-L38)-(32-J38))*0.204)),0)+IF(F38="JOŽ",IF(L38&gt;23,0,IF(J38&gt;23,(24-L38)*0.255,((24-L38)-(24-J38))*0.255)),0)+IF(F38="JPČ",IF(L38&gt;23,0,IF(J38&gt;23,(24-L38)*0.204,((24-L38)-(24-J38))*0.204)),0)+IF(F38="JEČ",IF(L38&gt;15,0,IF(J38&gt;15,(16-L38)*0.102,((16-L38)-(16-J38))*0.102)),0)+IF(F38="JEOF",IF(L38&gt;15,0,IF(J38&gt;15,(16-L38)*0.102,((16-L38)-(16-J38))*0.102)),0)+IF(F38="JnPČ",IF(L38&gt;15,0,IF(J38&gt;15,(16-L38)*0.153,((16-L38)-(16-J38))*0.153)),0)+IF(F38="JnEČ",IF(L38&gt;15,0,IF(J38&gt;15,(16-L38)*0.0765,((16-L38)-(16-J38))*0.0765)),0)+IF(F38="JčPČ",IF(L38&gt;15,0,IF(J38&gt;15,(16-L38)*0.06375,((16-L38)-(16-J38))*0.06375)),0)+IF(F38="JčEČ",IF(L38&gt;15,0,IF(J38&gt;15,(16-L38)*0.051,((16-L38)-(16-J38))*0.051)),0)+IF(F38="NEAK",IF(L38&gt;23,0,IF(J38&gt;23,(24-L38)*0.03444,((24-L38)-(24-J38))*0.03444)),0))</f>
        <v>12.852</v>
      </c>
      <c r="Q38" s="13">
        <f t="shared" ref="Q38:Q39" si="13">IF(ISERROR(P38*100/N38),0,(P38*100/N38))</f>
        <v>18.603439291297555</v>
      </c>
      <c r="R38" s="12">
        <f t="shared" ref="R38:R39" si="14">IF(Q38&lt;=30,O38+P38,O38+O38*0.3)*IF(G38=1,0.4,IF(G38=2,0.75,IF(G38="1 (kas 4 m. 1 k. nerengiamos)",0.52,1)))*IF(D38="olimpinė",1,IF(M38="Ne",0.5,1))*IF(OR(A$5="Lietuvos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federacija"),IF(OR(J38&lt;8,K38&lt;16),0,1),1)*E38*IF(I38&lt;=1,1,1/I38)*IF(OR(A$5="Lietuvos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33.429887999999998</v>
      </c>
    </row>
    <row r="39" spans="1:18" s="10" customFormat="1">
      <c r="A39" s="38">
        <v>3</v>
      </c>
      <c r="B39" s="38" t="s">
        <v>122</v>
      </c>
      <c r="C39" s="54" t="s">
        <v>174</v>
      </c>
      <c r="D39" s="38" t="s">
        <v>118</v>
      </c>
      <c r="E39" s="38">
        <v>1</v>
      </c>
      <c r="F39" s="38" t="s">
        <v>180</v>
      </c>
      <c r="G39" s="38">
        <v>1</v>
      </c>
      <c r="H39" s="38" t="s">
        <v>119</v>
      </c>
      <c r="I39" s="38"/>
      <c r="J39" s="38">
        <v>36</v>
      </c>
      <c r="K39" s="38"/>
      <c r="L39" s="38">
        <v>34</v>
      </c>
      <c r="M39" s="38" t="s">
        <v>119</v>
      </c>
      <c r="N39" s="4">
        <f t="shared" si="11"/>
        <v>49.446000000000005</v>
      </c>
      <c r="O39" s="11">
        <f t="shared" si="10"/>
        <v>49.446000000000005</v>
      </c>
      <c r="P39" s="5">
        <f t="shared" si="12"/>
        <v>3.6720000000000002</v>
      </c>
      <c r="Q39" s="13">
        <f t="shared" si="13"/>
        <v>7.4262832180560601</v>
      </c>
      <c r="R39" s="12">
        <f t="shared" si="14"/>
        <v>21.672144000000003</v>
      </c>
    </row>
    <row r="40" spans="1:18" s="10" customFormat="1" ht="15.75" customHeight="1">
      <c r="A40" s="57" t="s">
        <v>3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9"/>
      <c r="R40" s="12">
        <f>SUM(R37:R39)</f>
        <v>84.786480000000012</v>
      </c>
    </row>
    <row r="41" spans="1:18" s="10" customFormat="1" ht="10.5" customHeight="1">
      <c r="A41" s="17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2"/>
    </row>
    <row r="42" spans="1:18" s="10" customFormat="1">
      <c r="A42" s="66" t="s">
        <v>181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53"/>
    </row>
    <row r="43" spans="1:18" s="10" customFormat="1">
      <c r="A43" s="60" t="s">
        <v>182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53"/>
    </row>
    <row r="44" spans="1:18" s="10" customFormat="1">
      <c r="A44" s="38">
        <v>1</v>
      </c>
      <c r="B44" s="38" t="s">
        <v>179</v>
      </c>
      <c r="C44" s="54" t="s">
        <v>117</v>
      </c>
      <c r="D44" s="38" t="s">
        <v>118</v>
      </c>
      <c r="E44" s="38">
        <v>1</v>
      </c>
      <c r="F44" s="38" t="s">
        <v>96</v>
      </c>
      <c r="G44" s="38">
        <v>1</v>
      </c>
      <c r="H44" s="38" t="s">
        <v>119</v>
      </c>
      <c r="I44" s="38"/>
      <c r="J44" s="38">
        <v>42</v>
      </c>
      <c r="K44" s="38"/>
      <c r="L44" s="38">
        <v>1</v>
      </c>
      <c r="M44" s="38" t="s">
        <v>119</v>
      </c>
      <c r="N44" s="4">
        <f t="shared" ref="N44:N50" si="15">(IF(F44="OŽ",IF(L44=1,612,IF(L44=2,473.76,IF(L44=3,380.16,IF(L44=4,201.6,IF(L44=5,187.2,IF(L44=6,172.8,IF(L44=7,165,IF(L44=8,160,0))))))))+IF(L44&lt;=8,0,IF(L44&lt;=16,153,IF(L44&lt;=24,120,IF(L44&lt;=32,89,IF(L44&lt;=48,58,0)))))-IF(L44&lt;=8,0,IF(L44&lt;=16,(L44-9)*3.06,IF(L44&lt;=24,(L44-17)*3.06,IF(L44&lt;=32,(L44-25)*3.06,IF(L44&lt;=48,(L44-33)*3.06,0))))),0)+IF(F44="PČ",IF(L44=1,449,IF(L44=2,314.6,IF(L44=3,238,IF(L44=4,172,IF(L44=5,159,IF(L44=6,145,IF(L44=7,132,IF(L44=8,119,0))))))))+IF(L44&lt;=8,0,IF(L44&lt;=16,88,IF(L44&lt;=24,55,IF(L44&lt;=32,22,0))))-IF(L44&lt;=8,0,IF(L44&lt;=16,(L44-9)*2.245,IF(L44&lt;=24,(L44-17)*2.245,IF(L44&lt;=32,(L44-25)*2.245,0)))),0)+IF(F44="PČneol",IF(L44=1,85,IF(L44=2,64.61,IF(L44=3,50.76,IF(L44=4,16.25,IF(L44=5,15,IF(L44=6,13.75,IF(L44=7,12.5,IF(L44=8,11.25,0))))))))+IF(L44&lt;=8,0,IF(L44&lt;=16,9,0))-IF(L44&lt;=8,0,IF(L44&lt;=16,(L44-9)*0.425,0)),0)+IF(F44="PŽ",IF(L44=1,85,IF(L44=2,59.5,IF(L44=3,45,IF(L44=4,32.5,IF(L44=5,30,IF(L44=6,27.5,IF(L44=7,25,IF(L44=8,22.5,0))))))))+IF(L44&lt;=8,0,IF(L44&lt;=16,19,IF(L44&lt;=24,13,IF(L44&lt;=32,8,0))))-IF(L44&lt;=8,0,IF(L44&lt;=16,(L44-9)*0.425,IF(L44&lt;=24,(L44-17)*0.425,IF(L44&lt;=32,(L44-25)*0.425,0)))),0)+IF(F44="EČ",IF(L44=1,204,IF(L44=2,156.24,IF(L44=3,123.84,IF(L44=4,72,IF(L44=5,66,IF(L44=6,60,IF(L44=7,54,IF(L44=8,48,0))))))))+IF(L44&lt;=8,0,IF(L44&lt;=16,40,IF(L44&lt;=24,25,0)))-IF(L44&lt;=8,0,IF(L44&lt;=16,(L44-9)*1.02,IF(L44&lt;=24,(L44-17)*1.02,0))),0)+IF(F44="EČneol",IF(L44=1,68,IF(L44=2,51.69,IF(L44=3,40.61,IF(L44=4,13,IF(L44=5,12,IF(L44=6,11,IF(L44=7,10,IF(L44=8,9,0)))))))))+IF(F44="EŽ",IF(L44=1,68,IF(L44=2,47.6,IF(L44=3,36,IF(L44=4,18,IF(L44=5,16.5,IF(L44=6,15,IF(L44=7,13.5,IF(L44=8,12,0))))))))+IF(L44&lt;=8,0,IF(L44&lt;=16,10,IF(L44&lt;=24,6,0)))-IF(L44&lt;=8,0,IF(L44&lt;=16,(L44-9)*0.34,IF(L44&lt;=24,(L44-17)*0.34,0))),0)+IF(F44="PT",IF(L44=1,68,IF(L44=2,52.08,IF(L44=3,41.28,IF(L44=4,24,IF(L44=5,22,IF(L44=6,20,IF(L44=7,18,IF(L44=8,16,0))))))))+IF(L44&lt;=8,0,IF(L44&lt;=16,13,IF(L44&lt;=24,9,IF(L44&lt;=32,4,0))))-IF(L44&lt;=8,0,IF(L44&lt;=16,(L44-9)*0.34,IF(L44&lt;=24,(L44-17)*0.34,IF(L44&lt;=32,(L44-25)*0.34,0)))),0)+IF(F44="JOŽ",IF(L44=1,85,IF(L44=2,59.5,IF(L44=3,45,IF(L44=4,32.5,IF(L44=5,30,IF(L44=6,27.5,IF(L44=7,25,IF(L44=8,22.5,0))))))))+IF(L44&lt;=8,0,IF(L44&lt;=16,19,IF(L44&lt;=24,13,0)))-IF(L44&lt;=8,0,IF(L44&lt;=16,(L44-9)*0.425,IF(L44&lt;=24,(L44-17)*0.425,0))),0)+IF(F44="JPČ",IF(L44=1,68,IF(L44=2,47.6,IF(L44=3,36,IF(L44=4,26,IF(L44=5,24,IF(L44=6,22,IF(L44=7,20,IF(L44=8,18,0))))))))+IF(L44&lt;=8,0,IF(L44&lt;=16,13,IF(L44&lt;=24,9,0)))-IF(L44&lt;=8,0,IF(L44&lt;=16,(L44-9)*0.34,IF(L44&lt;=24,(L44-17)*0.34,0))),0)+IF(F44="JEČ",IF(L44=1,34,IF(L44=2,26.04,IF(L44=3,20.6,IF(L44=4,12,IF(L44=5,11,IF(L44=6,10,IF(L44=7,9,IF(L44=8,8,0))))))))+IF(L44&lt;=8,0,IF(L44&lt;=16,6,0))-IF(L44&lt;=8,0,IF(L44&lt;=16,(L44-9)*0.17,0)),0)+IF(F44="JEOF",IF(L44=1,34,IF(L44=2,26.04,IF(L44=3,20.6,IF(L44=4,12,IF(L44=5,11,IF(L44=6,10,IF(L44=7,9,IF(L44=8,8,0))))))))+IF(L44&lt;=8,0,IF(L44&lt;=16,6,0))-IF(L44&lt;=8,0,IF(L44&lt;=16,(L44-9)*0.17,0)),0)+IF(F44="JnPČ",IF(L44=1,51,IF(L44=2,35.7,IF(L44=3,27,IF(L44=4,19.5,IF(L44=5,18,IF(L44=6,16.5,IF(L44=7,15,IF(L44=8,13.5,0))))))))+IF(L44&lt;=8,0,IF(L44&lt;=16,10,0))-IF(L44&lt;=8,0,IF(L44&lt;=16,(L44-9)*0.255,0)),0)+IF(F44="JnEČ",IF(L44=1,25.5,IF(L44=2,19.53,IF(L44=3,15.48,IF(L44=4,9,IF(L44=5,8.25,IF(L44=6,7.5,IF(L44=7,6.75,IF(L44=8,6,0))))))))+IF(L44&lt;=8,0,IF(L44&lt;=16,5,0))-IF(L44&lt;=8,0,IF(L44&lt;=16,(L44-9)*0.1275,0)),0)+IF(F44="JčPČ",IF(L44=1,21.25,IF(L44=2,14.5,IF(L44=3,11.5,IF(L44=4,7,IF(L44=5,6.5,IF(L44=6,6,IF(L44=7,5.5,IF(L44=8,5,0))))))))+IF(L44&lt;=8,0,IF(L44&lt;=16,4,0))-IF(L44&lt;=8,0,IF(L44&lt;=16,(L44-9)*0.10625,0)),0)+IF(F44="JčEČ",IF(L44=1,17,IF(L44=2,13.02,IF(L44=3,10.32,IF(L44=4,6,IF(L44=5,5.5,IF(L44=6,5,IF(L44=7,4.5,IF(L44=8,4,0))))))))+IF(L44&lt;=8,0,IF(L44&lt;=16,3,0))-IF(L44&lt;=8,0,IF(L44&lt;=16,(L44-9)*0.085,0)),0)+IF(F44="NEAK",IF(L44=1,11.48,IF(L44=2,8.79,IF(L44=3,6.97,IF(L44=4,4.05,IF(L44=5,3.71,IF(L44=6,3.38,IF(L44=7,3.04,IF(L44=8,2.7,0))))))))+IF(L44&lt;=8,0,IF(L44&lt;=16,2,IF(L44&lt;=24,1.3,0)))-IF(L44&lt;=8,0,IF(L44&lt;=16,(L44-9)*0.0574,IF(L44&lt;=24,(L44-17)*0.0574,0))),0))*IF(L44&lt;4,1,IF(OR(F44="PČ",F44="PŽ",F44="PT"),IF(J44&lt;32,J44/32,1),1))* IF(L44&lt;4,1,IF(OR(F44="EČ",F44="EŽ",F44="JOŽ",F44="JPČ",F44="NEAK"),IF(J44&lt;24,J44/24,1),1))*IF(L44&lt;4,1,IF(OR(F44="PČneol",F44="JEČ",F44="JEOF",F44="JnPČ",F44="JnEČ",F44="JčPČ",F44="JčEČ"),IF(J44&lt;16,J44/16,1),1))*IF(L44&lt;4,1,IF(F44="EČneol",IF(J44&lt;8,J44/8,1),1))</f>
        <v>204</v>
      </c>
      <c r="O44" s="11">
        <f t="shared" ref="O44:O50" si="16">IF(F44="OŽ",N44,IF(H44="Ne",IF(J44*0.3&lt;=J44-L44,N44,0),IF(J44*0.1&lt;=J44-L44,N44,0)))</f>
        <v>204</v>
      </c>
      <c r="P44" s="5">
        <f t="shared" ref="P44:P50" si="17">IF(O44=0,0,IF(F44="OŽ",IF(L44&gt;47,0,IF(J44&gt;47,(48-L44)*1.836,((48-L44)-(48-J44))*1.836)),0)+IF(F44="PČ",IF(L44&gt;31,0,IF(J44&gt;31,(32-L44)*1.347,((32-L44)-(32-J44))*1.347)),0)+ IF(F44="PČneol",IF(L44&gt;15,0,IF(J44&gt;15,(16-L44)*0.255,((16-L44)-(16-J44))*0.255)),0)+IF(F44="PŽ",IF(L44&gt;31,0,IF(J44&gt;31,(32-L44)*0.255,((32-L44)-(32-J44))*0.255)),0)+IF(F44="EČ",IF(L44&gt;23,0,IF(J44&gt;23,(24-L44)*0.612,((24-L44)-(24-J44))*0.612)),0)+IF(F44="EČneol",IF(L44&gt;7,0,IF(J44&gt;7,(8-L44)*0.204,((8-L44)-(8-J44))*0.204)),0)+IF(F44="EŽ",IF(L44&gt;23,0,IF(J44&gt;23,(24-L44)*0.204,((24-L44)-(24-J44))*0.204)),0)+IF(F44="PT",IF(L44&gt;31,0,IF(J44&gt;31,(32-L44)*0.204,((32-L44)-(32-J44))*0.204)),0)+IF(F44="JOŽ",IF(L44&gt;23,0,IF(J44&gt;23,(24-L44)*0.255,((24-L44)-(24-J44))*0.255)),0)+IF(F44="JPČ",IF(L44&gt;23,0,IF(J44&gt;23,(24-L44)*0.204,((24-L44)-(24-J44))*0.204)),0)+IF(F44="JEČ",IF(L44&gt;15,0,IF(J44&gt;15,(16-L44)*0.102,((16-L44)-(16-J44))*0.102)),0)+IF(F44="JEOF",IF(L44&gt;15,0,IF(J44&gt;15,(16-L44)*0.102,((16-L44)-(16-J44))*0.102)),0)+IF(F44="JnPČ",IF(L44&gt;15,0,IF(J44&gt;15,(16-L44)*0.153,((16-L44)-(16-J44))*0.153)),0)+IF(F44="JnEČ",IF(L44&gt;15,0,IF(J44&gt;15,(16-L44)*0.0765,((16-L44)-(16-J44))*0.0765)),0)+IF(F44="JčPČ",IF(L44&gt;15,0,IF(J44&gt;15,(16-L44)*0.06375,((16-L44)-(16-J44))*0.06375)),0)+IF(F44="JčEČ",IF(L44&gt;15,0,IF(J44&gt;15,(16-L44)*0.051,((16-L44)-(16-J44))*0.051)),0)+IF(F44="NEAK",IF(L44&gt;23,0,IF(J44&gt;23,(24-L44)*0.03444,((24-L44)-(24-J44))*0.03444)),0))</f>
        <v>14.076000000000001</v>
      </c>
      <c r="Q44" s="13">
        <f t="shared" ref="Q44:Q50" si="18">IF(ISERROR(P44*100/N44),0,(P44*100/N44))</f>
        <v>6.9</v>
      </c>
      <c r="R44" s="12">
        <f t="shared" ref="R44:R50" si="19">IF(Q44&lt;=30,O44+P44,O44+O44*0.3)*IF(G44=1,0.4,IF(G44=2,0.75,IF(G44="1 (kas 4 m. 1 k. nerengiamos)",0.52,1)))*IF(D44="olimpinė",1,IF(M44="Ne",0.5,1))*IF(OR(A$5="Lietuvos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federacija"),IF(OR(J44&lt;8,K44&lt;16),0,1),1)*E44*IF(I44&lt;=1,1,1/I44)*IF(OR(A$5="Lietuvos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88.975008000000003</v>
      </c>
    </row>
    <row r="45" spans="1:18" s="10" customFormat="1">
      <c r="A45" s="38">
        <v>2</v>
      </c>
      <c r="B45" s="38" t="s">
        <v>168</v>
      </c>
      <c r="C45" s="54" t="s">
        <v>117</v>
      </c>
      <c r="D45" s="38" t="s">
        <v>118</v>
      </c>
      <c r="E45" s="38">
        <v>1</v>
      </c>
      <c r="F45" s="38" t="s">
        <v>96</v>
      </c>
      <c r="G45" s="38">
        <v>1</v>
      </c>
      <c r="H45" s="38" t="s">
        <v>119</v>
      </c>
      <c r="I45" s="38"/>
      <c r="J45" s="38">
        <v>42</v>
      </c>
      <c r="K45" s="38"/>
      <c r="L45" s="38">
        <v>4</v>
      </c>
      <c r="M45" s="38" t="s">
        <v>119</v>
      </c>
      <c r="N45" s="4">
        <f t="shared" si="15"/>
        <v>72</v>
      </c>
      <c r="O45" s="11">
        <f t="shared" si="16"/>
        <v>72</v>
      </c>
      <c r="P45" s="5">
        <f t="shared" si="17"/>
        <v>12.24</v>
      </c>
      <c r="Q45" s="13">
        <f t="shared" si="18"/>
        <v>17</v>
      </c>
      <c r="R45" s="12">
        <f t="shared" si="19"/>
        <v>34.36992</v>
      </c>
    </row>
    <row r="46" spans="1:18" s="10" customFormat="1">
      <c r="A46" s="38">
        <v>3</v>
      </c>
      <c r="B46" s="38" t="s">
        <v>170</v>
      </c>
      <c r="C46" s="54" t="s">
        <v>117</v>
      </c>
      <c r="D46" s="38" t="s">
        <v>118</v>
      </c>
      <c r="E46" s="38">
        <v>1</v>
      </c>
      <c r="F46" s="38" t="s">
        <v>96</v>
      </c>
      <c r="G46" s="38">
        <v>1</v>
      </c>
      <c r="H46" s="38" t="s">
        <v>119</v>
      </c>
      <c r="I46" s="38"/>
      <c r="J46" s="38">
        <v>42</v>
      </c>
      <c r="K46" s="38"/>
      <c r="L46" s="38">
        <v>27</v>
      </c>
      <c r="M46" s="38" t="s">
        <v>119</v>
      </c>
      <c r="N46" s="4">
        <f t="shared" si="15"/>
        <v>0</v>
      </c>
      <c r="O46" s="11">
        <f t="shared" si="16"/>
        <v>0</v>
      </c>
      <c r="P46" s="5">
        <f t="shared" si="17"/>
        <v>0</v>
      </c>
      <c r="Q46" s="13">
        <f t="shared" si="18"/>
        <v>0</v>
      </c>
      <c r="R46" s="12">
        <f t="shared" si="19"/>
        <v>0</v>
      </c>
    </row>
    <row r="47" spans="1:18" s="10" customFormat="1">
      <c r="A47" s="38">
        <v>4</v>
      </c>
      <c r="B47" s="38" t="s">
        <v>183</v>
      </c>
      <c r="C47" s="54" t="s">
        <v>137</v>
      </c>
      <c r="D47" s="38" t="s">
        <v>126</v>
      </c>
      <c r="E47" s="38">
        <v>3</v>
      </c>
      <c r="F47" s="38" t="s">
        <v>98</v>
      </c>
      <c r="G47" s="38">
        <v>1</v>
      </c>
      <c r="H47" s="38" t="s">
        <v>119</v>
      </c>
      <c r="I47" s="38"/>
      <c r="J47" s="38">
        <v>8</v>
      </c>
      <c r="K47" s="55">
        <v>20</v>
      </c>
      <c r="L47" s="38">
        <v>1</v>
      </c>
      <c r="M47" s="38" t="s">
        <v>119</v>
      </c>
      <c r="N47" s="4">
        <f t="shared" si="15"/>
        <v>68</v>
      </c>
      <c r="O47" s="11">
        <f t="shared" si="16"/>
        <v>68</v>
      </c>
      <c r="P47" s="5">
        <f t="shared" si="17"/>
        <v>1.4279999999999999</v>
      </c>
      <c r="Q47" s="13">
        <f t="shared" si="18"/>
        <v>2.0999999999999996</v>
      </c>
      <c r="R47" s="12">
        <f t="shared" si="19"/>
        <v>84.979872000000015</v>
      </c>
    </row>
    <row r="48" spans="1:18" s="10" customFormat="1">
      <c r="A48" s="38">
        <v>5</v>
      </c>
      <c r="B48" s="38" t="s">
        <v>184</v>
      </c>
      <c r="C48" s="54" t="s">
        <v>185</v>
      </c>
      <c r="D48" s="38" t="s">
        <v>126</v>
      </c>
      <c r="E48" s="38">
        <v>2</v>
      </c>
      <c r="F48" s="38" t="s">
        <v>98</v>
      </c>
      <c r="G48" s="38">
        <v>1</v>
      </c>
      <c r="H48" s="38" t="s">
        <v>169</v>
      </c>
      <c r="I48" s="38"/>
      <c r="J48" s="38">
        <v>12</v>
      </c>
      <c r="K48" s="55">
        <v>20</v>
      </c>
      <c r="L48" s="38">
        <v>11</v>
      </c>
      <c r="M48" s="38" t="s">
        <v>119</v>
      </c>
      <c r="N48" s="4">
        <f t="shared" si="15"/>
        <v>0</v>
      </c>
      <c r="O48" s="11">
        <f t="shared" si="16"/>
        <v>0</v>
      </c>
      <c r="P48" s="5">
        <f t="shared" si="17"/>
        <v>0</v>
      </c>
      <c r="Q48" s="13">
        <f t="shared" si="18"/>
        <v>0</v>
      </c>
      <c r="R48" s="12">
        <f t="shared" si="19"/>
        <v>0</v>
      </c>
    </row>
    <row r="49" spans="1:18" s="10" customFormat="1">
      <c r="A49" s="38">
        <v>6</v>
      </c>
      <c r="B49" s="38" t="s">
        <v>123</v>
      </c>
      <c r="C49" s="54" t="s">
        <v>117</v>
      </c>
      <c r="D49" s="38" t="s">
        <v>118</v>
      </c>
      <c r="E49" s="38">
        <v>1</v>
      </c>
      <c r="F49" s="38" t="s">
        <v>96</v>
      </c>
      <c r="G49" s="38">
        <v>1</v>
      </c>
      <c r="H49" s="38" t="s">
        <v>169</v>
      </c>
      <c r="I49" s="38"/>
      <c r="J49" s="38">
        <v>55</v>
      </c>
      <c r="K49" s="38"/>
      <c r="L49" s="38">
        <v>49</v>
      </c>
      <c r="M49" s="38" t="s">
        <v>119</v>
      </c>
      <c r="N49" s="4">
        <f t="shared" si="15"/>
        <v>0</v>
      </c>
      <c r="O49" s="11">
        <f t="shared" si="16"/>
        <v>0</v>
      </c>
      <c r="P49" s="5">
        <f t="shared" si="17"/>
        <v>0</v>
      </c>
      <c r="Q49" s="13">
        <f t="shared" si="18"/>
        <v>0</v>
      </c>
      <c r="R49" s="12">
        <f t="shared" si="19"/>
        <v>0</v>
      </c>
    </row>
    <row r="50" spans="1:18" s="10" customFormat="1">
      <c r="A50" s="38">
        <v>7</v>
      </c>
      <c r="B50" s="38" t="s">
        <v>122</v>
      </c>
      <c r="C50" s="54" t="s">
        <v>117</v>
      </c>
      <c r="D50" s="38" t="s">
        <v>118</v>
      </c>
      <c r="E50" s="38">
        <v>1</v>
      </c>
      <c r="F50" s="38" t="s">
        <v>96</v>
      </c>
      <c r="G50" s="38">
        <v>1</v>
      </c>
      <c r="H50" s="38" t="s">
        <v>119</v>
      </c>
      <c r="I50" s="38"/>
      <c r="J50" s="38">
        <v>55</v>
      </c>
      <c r="K50" s="38"/>
      <c r="L50" s="38">
        <v>27</v>
      </c>
      <c r="M50" s="38" t="s">
        <v>119</v>
      </c>
      <c r="N50" s="4">
        <f t="shared" si="15"/>
        <v>0</v>
      </c>
      <c r="O50" s="11">
        <f t="shared" si="16"/>
        <v>0</v>
      </c>
      <c r="P50" s="5">
        <f t="shared" si="17"/>
        <v>0</v>
      </c>
      <c r="Q50" s="13">
        <f t="shared" si="18"/>
        <v>0</v>
      </c>
      <c r="R50" s="12">
        <f t="shared" si="19"/>
        <v>0</v>
      </c>
    </row>
    <row r="51" spans="1:18" s="10" customFormat="1" ht="15.75" customHeight="1">
      <c r="A51" s="57" t="s">
        <v>3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9"/>
      <c r="R51" s="12">
        <f>SUM(R44:R50)</f>
        <v>208.32480000000004</v>
      </c>
    </row>
    <row r="52" spans="1:18" s="10" customFormat="1" ht="9.75" customHeight="1">
      <c r="A52" s="17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2"/>
    </row>
    <row r="53" spans="1:18" s="10" customFormat="1">
      <c r="A53" s="66" t="s">
        <v>186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53"/>
    </row>
    <row r="54" spans="1:18" s="10" customFormat="1">
      <c r="A54" s="60" t="s">
        <v>187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53"/>
    </row>
    <row r="55" spans="1:18" s="10" customFormat="1">
      <c r="A55" s="38">
        <v>1</v>
      </c>
      <c r="B55" s="38" t="s">
        <v>136</v>
      </c>
      <c r="C55" s="54" t="s">
        <v>174</v>
      </c>
      <c r="D55" s="38" t="s">
        <v>118</v>
      </c>
      <c r="E55" s="38">
        <v>1</v>
      </c>
      <c r="F55" s="38" t="s">
        <v>101</v>
      </c>
      <c r="G55" s="38">
        <v>1</v>
      </c>
      <c r="H55" s="38" t="s">
        <v>169</v>
      </c>
      <c r="I55" s="38"/>
      <c r="J55" s="38">
        <v>43</v>
      </c>
      <c r="K55" s="38"/>
      <c r="L55" s="38">
        <v>33</v>
      </c>
      <c r="M55" s="38" t="s">
        <v>119</v>
      </c>
      <c r="N55" s="4">
        <f t="shared" ref="N55:N60" si="20">(IF(F55="OŽ",IF(L55=1,612,IF(L55=2,473.76,IF(L55=3,380.16,IF(L55=4,201.6,IF(L55=5,187.2,IF(L55=6,172.8,IF(L55=7,165,IF(L55=8,160,0))))))))+IF(L55&lt;=8,0,IF(L55&lt;=16,153,IF(L55&lt;=24,120,IF(L55&lt;=32,89,IF(L55&lt;=48,58,0)))))-IF(L55&lt;=8,0,IF(L55&lt;=16,(L55-9)*3.06,IF(L55&lt;=24,(L55-17)*3.06,IF(L55&lt;=32,(L55-25)*3.06,IF(L55&lt;=48,(L55-33)*3.06,0))))),0)+IF(F55="PČ",IF(L55=1,449,IF(L55=2,314.6,IF(L55=3,238,IF(L55=4,172,IF(L55=5,159,IF(L55=6,145,IF(L55=7,132,IF(L55=8,119,0))))))))+IF(L55&lt;=8,0,IF(L55&lt;=16,88,IF(L55&lt;=24,55,IF(L55&lt;=32,22,0))))-IF(L55&lt;=8,0,IF(L55&lt;=16,(L55-9)*2.245,IF(L55&lt;=24,(L55-17)*2.245,IF(L55&lt;=32,(L55-25)*2.245,0)))),0)+IF(F55="PČneol",IF(L55=1,85,IF(L55=2,64.61,IF(L55=3,50.76,IF(L55=4,16.25,IF(L55=5,15,IF(L55=6,13.75,IF(L55=7,12.5,IF(L55=8,11.25,0))))))))+IF(L55&lt;=8,0,IF(L55&lt;=16,9,0))-IF(L55&lt;=8,0,IF(L55&lt;=16,(L55-9)*0.425,0)),0)+IF(F55="PŽ",IF(L55=1,85,IF(L55=2,59.5,IF(L55=3,45,IF(L55=4,32.5,IF(L55=5,30,IF(L55=6,27.5,IF(L55=7,25,IF(L55=8,22.5,0))))))))+IF(L55&lt;=8,0,IF(L55&lt;=16,19,IF(L55&lt;=24,13,IF(L55&lt;=32,8,0))))-IF(L55&lt;=8,0,IF(L55&lt;=16,(L55-9)*0.425,IF(L55&lt;=24,(L55-17)*0.425,IF(L55&lt;=32,(L55-25)*0.425,0)))),0)+IF(F55="EČ",IF(L55=1,204,IF(L55=2,156.24,IF(L55=3,123.84,IF(L55=4,72,IF(L55=5,66,IF(L55=6,60,IF(L55=7,54,IF(L55=8,48,0))))))))+IF(L55&lt;=8,0,IF(L55&lt;=16,40,IF(L55&lt;=24,25,0)))-IF(L55&lt;=8,0,IF(L55&lt;=16,(L55-9)*1.02,IF(L55&lt;=24,(L55-17)*1.02,0))),0)+IF(F55="EČneol",IF(L55=1,68,IF(L55=2,51.69,IF(L55=3,40.61,IF(L55=4,13,IF(L55=5,12,IF(L55=6,11,IF(L55=7,10,IF(L55=8,9,0)))))))))+IF(F55="EŽ",IF(L55=1,68,IF(L55=2,47.6,IF(L55=3,36,IF(L55=4,18,IF(L55=5,16.5,IF(L55=6,15,IF(L55=7,13.5,IF(L55=8,12,0))))))))+IF(L55&lt;=8,0,IF(L55&lt;=16,10,IF(L55&lt;=24,6,0)))-IF(L55&lt;=8,0,IF(L55&lt;=16,(L55-9)*0.34,IF(L55&lt;=24,(L55-17)*0.34,0))),0)+IF(F55="PT",IF(L55=1,68,IF(L55=2,52.08,IF(L55=3,41.28,IF(L55=4,24,IF(L55=5,22,IF(L55=6,20,IF(L55=7,18,IF(L55=8,16,0))))))))+IF(L55&lt;=8,0,IF(L55&lt;=16,13,IF(L55&lt;=24,9,IF(L55&lt;=32,4,0))))-IF(L55&lt;=8,0,IF(L55&lt;=16,(L55-9)*0.34,IF(L55&lt;=24,(L55-17)*0.34,IF(L55&lt;=32,(L55-25)*0.34,0)))),0)+IF(F55="JOŽ",IF(L55=1,85,IF(L55=2,59.5,IF(L55=3,45,IF(L55=4,32.5,IF(L55=5,30,IF(L55=6,27.5,IF(L55=7,25,IF(L55=8,22.5,0))))))))+IF(L55&lt;=8,0,IF(L55&lt;=16,19,IF(L55&lt;=24,13,0)))-IF(L55&lt;=8,0,IF(L55&lt;=16,(L55-9)*0.425,IF(L55&lt;=24,(L55-17)*0.425,0))),0)+IF(F55="JPČ",IF(L55=1,68,IF(L55=2,47.6,IF(L55=3,36,IF(L55=4,26,IF(L55=5,24,IF(L55=6,22,IF(L55=7,20,IF(L55=8,18,0))))))))+IF(L55&lt;=8,0,IF(L55&lt;=16,13,IF(L55&lt;=24,9,0)))-IF(L55&lt;=8,0,IF(L55&lt;=16,(L55-9)*0.34,IF(L55&lt;=24,(L55-17)*0.34,0))),0)+IF(F55="JEČ",IF(L55=1,34,IF(L55=2,26.04,IF(L55=3,20.6,IF(L55=4,12,IF(L55=5,11,IF(L55=6,10,IF(L55=7,9,IF(L55=8,8,0))))))))+IF(L55&lt;=8,0,IF(L55&lt;=16,6,0))-IF(L55&lt;=8,0,IF(L55&lt;=16,(L55-9)*0.17,0)),0)+IF(F55="JEOF",IF(L55=1,34,IF(L55=2,26.04,IF(L55=3,20.6,IF(L55=4,12,IF(L55=5,11,IF(L55=6,10,IF(L55=7,9,IF(L55=8,8,0))))))))+IF(L55&lt;=8,0,IF(L55&lt;=16,6,0))-IF(L55&lt;=8,0,IF(L55&lt;=16,(L55-9)*0.17,0)),0)+IF(F55="JnPČ",IF(L55=1,51,IF(L55=2,35.7,IF(L55=3,27,IF(L55=4,19.5,IF(L55=5,18,IF(L55=6,16.5,IF(L55=7,15,IF(L55=8,13.5,0))))))))+IF(L55&lt;=8,0,IF(L55&lt;=16,10,0))-IF(L55&lt;=8,0,IF(L55&lt;=16,(L55-9)*0.255,0)),0)+IF(F55="JnEČ",IF(L55=1,25.5,IF(L55=2,19.53,IF(L55=3,15.48,IF(L55=4,9,IF(L55=5,8.25,IF(L55=6,7.5,IF(L55=7,6.75,IF(L55=8,6,0))))))))+IF(L55&lt;=8,0,IF(L55&lt;=16,5,0))-IF(L55&lt;=8,0,IF(L55&lt;=16,(L55-9)*0.1275,0)),0)+IF(F55="JčPČ",IF(L55=1,21.25,IF(L55=2,14.5,IF(L55=3,11.5,IF(L55=4,7,IF(L55=5,6.5,IF(L55=6,6,IF(L55=7,5.5,IF(L55=8,5,0))))))))+IF(L55&lt;=8,0,IF(L55&lt;=16,4,0))-IF(L55&lt;=8,0,IF(L55&lt;=16,(L55-9)*0.10625,0)),0)+IF(F55="JčEČ",IF(L55=1,17,IF(L55=2,13.02,IF(L55=3,10.32,IF(L55=4,6,IF(L55=5,5.5,IF(L55=6,5,IF(L55=7,4.5,IF(L55=8,4,0))))))))+IF(L55&lt;=8,0,IF(L55&lt;=16,3,0))-IF(L55&lt;=8,0,IF(L55&lt;=16,(L55-9)*0.085,0)),0)+IF(F55="NEAK",IF(L55=1,11.48,IF(L55=2,8.79,IF(L55=3,6.97,IF(L55=4,4.05,IF(L55=5,3.71,IF(L55=6,3.38,IF(L55=7,3.04,IF(L55=8,2.7,0))))))))+IF(L55&lt;=8,0,IF(L55&lt;=16,2,IF(L55&lt;=24,1.3,0)))-IF(L55&lt;=8,0,IF(L55&lt;=16,(L55-9)*0.0574,IF(L55&lt;=24,(L55-17)*0.0574,0))),0))*IF(L55&lt;4,1,IF(OR(F55="PČ",F55="PŽ",F55="PT"),IF(J55&lt;32,J55/32,1),1))* IF(L55&lt;4,1,IF(OR(F55="EČ",F55="EŽ",F55="JOŽ",F55="JPČ",F55="NEAK"),IF(J55&lt;24,J55/24,1),1))*IF(L55&lt;4,1,IF(OR(F55="PČneol",F55="JEČ",F55="JEOF",F55="JnPČ",F55="JnEČ",F55="JčPČ",F55="JčEČ"),IF(J55&lt;16,J55/16,1),1))*IF(L55&lt;4,1,IF(F55="EČneol",IF(J55&lt;8,J55/8,1),1))</f>
        <v>0</v>
      </c>
      <c r="O55" s="11">
        <f t="shared" ref="O55:O60" si="21">IF(F55="OŽ",N55,IF(H55="Ne",IF(J55*0.3&lt;=J55-L55,N55,0),IF(J55*0.1&lt;=J55-L55,N55,0)))</f>
        <v>0</v>
      </c>
      <c r="P55" s="5">
        <f t="shared" ref="P55:P60" si="22">IF(O55=0,0,IF(F55="OŽ",IF(L55&gt;47,0,IF(J55&gt;47,(48-L55)*1.836,((48-L55)-(48-J55))*1.836)),0)+IF(F55="PČ",IF(L55&gt;31,0,IF(J55&gt;31,(32-L55)*1.347,((32-L55)-(32-J55))*1.347)),0)+ IF(F55="PČneol",IF(L55&gt;15,0,IF(J55&gt;15,(16-L55)*0.255,((16-L55)-(16-J55))*0.255)),0)+IF(F55="PŽ",IF(L55&gt;31,0,IF(J55&gt;31,(32-L55)*0.255,((32-L55)-(32-J55))*0.255)),0)+IF(F55="EČ",IF(L55&gt;23,0,IF(J55&gt;23,(24-L55)*0.612,((24-L55)-(24-J55))*0.612)),0)+IF(F55="EČneol",IF(L55&gt;7,0,IF(J55&gt;7,(8-L55)*0.204,((8-L55)-(8-J55))*0.204)),0)+IF(F55="EŽ",IF(L55&gt;23,0,IF(J55&gt;23,(24-L55)*0.204,((24-L55)-(24-J55))*0.204)),0)+IF(F55="PT",IF(L55&gt;31,0,IF(J55&gt;31,(32-L55)*0.204,((32-L55)-(32-J55))*0.204)),0)+IF(F55="JOŽ",IF(L55&gt;23,0,IF(J55&gt;23,(24-L55)*0.255,((24-L55)-(24-J55))*0.255)),0)+IF(F55="JPČ",IF(L55&gt;23,0,IF(J55&gt;23,(24-L55)*0.204,((24-L55)-(24-J55))*0.204)),0)+IF(F55="JEČ",IF(L55&gt;15,0,IF(J55&gt;15,(16-L55)*0.102,((16-L55)-(16-J55))*0.102)),0)+IF(F55="JEOF",IF(L55&gt;15,0,IF(J55&gt;15,(16-L55)*0.102,((16-L55)-(16-J55))*0.102)),0)+IF(F55="JnPČ",IF(L55&gt;15,0,IF(J55&gt;15,(16-L55)*0.153,((16-L55)-(16-J55))*0.153)),0)+IF(F55="JnEČ",IF(L55&gt;15,0,IF(J55&gt;15,(16-L55)*0.0765,((16-L55)-(16-J55))*0.0765)),0)+IF(F55="JčPČ",IF(L55&gt;15,0,IF(J55&gt;15,(16-L55)*0.06375,((16-L55)-(16-J55))*0.06375)),0)+IF(F55="JčEČ",IF(L55&gt;15,0,IF(J55&gt;15,(16-L55)*0.051,((16-L55)-(16-J55))*0.051)),0)+IF(F55="NEAK",IF(L55&gt;23,0,IF(J55&gt;23,(24-L55)*0.03444,((24-L55)-(24-J55))*0.03444)),0))</f>
        <v>0</v>
      </c>
      <c r="Q55" s="13">
        <f t="shared" ref="Q55:Q60" si="23">IF(ISERROR(P55*100/N55),0,(P55*100/N55))</f>
        <v>0</v>
      </c>
      <c r="R55" s="12">
        <f t="shared" ref="R55:R60" si="24">IF(Q55&lt;=30,O55+P55,O55+O55*0.3)*IF(G55=1,0.4,IF(G55=2,0.75,IF(G55="1 (kas 4 m. 1 k. nerengiamos)",0.52,1)))*IF(D55="olimpinė",1,IF(M55="Ne",0.5,1))*IF(OR(A$5="Lietuvos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federacija"),IF(OR(J55&lt;8,K55&lt;16),0,1),1)*E55*IF(I55&lt;=1,1,1/I55)*IF(OR(A$5="Lietuvos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0</v>
      </c>
    </row>
    <row r="56" spans="1:18" s="10" customFormat="1">
      <c r="A56" s="38">
        <v>2</v>
      </c>
      <c r="B56" s="38" t="s">
        <v>121</v>
      </c>
      <c r="C56" s="54" t="s">
        <v>174</v>
      </c>
      <c r="D56" s="38" t="s">
        <v>118</v>
      </c>
      <c r="E56" s="38">
        <v>1</v>
      </c>
      <c r="F56" s="38" t="s">
        <v>101</v>
      </c>
      <c r="G56" s="38">
        <v>1</v>
      </c>
      <c r="H56" s="38" t="s">
        <v>169</v>
      </c>
      <c r="I56" s="38"/>
      <c r="J56" s="38">
        <v>43</v>
      </c>
      <c r="K56" s="38"/>
      <c r="L56" s="38">
        <v>6</v>
      </c>
      <c r="M56" s="38" t="s">
        <v>119</v>
      </c>
      <c r="N56" s="4">
        <f t="shared" si="20"/>
        <v>10</v>
      </c>
      <c r="O56" s="11">
        <f t="shared" si="21"/>
        <v>10</v>
      </c>
      <c r="P56" s="5">
        <f t="shared" si="22"/>
        <v>1.02</v>
      </c>
      <c r="Q56" s="13">
        <f t="shared" si="23"/>
        <v>10.199999999999999</v>
      </c>
      <c r="R56" s="12">
        <f t="shared" si="24"/>
        <v>4.4961600000000006</v>
      </c>
    </row>
    <row r="57" spans="1:18" s="10" customFormat="1">
      <c r="A57" s="38">
        <v>3</v>
      </c>
      <c r="B57" s="38" t="s">
        <v>175</v>
      </c>
      <c r="C57" s="54" t="s">
        <v>174</v>
      </c>
      <c r="D57" s="38" t="s">
        <v>118</v>
      </c>
      <c r="E57" s="38">
        <v>1</v>
      </c>
      <c r="F57" s="38" t="s">
        <v>101</v>
      </c>
      <c r="G57" s="38">
        <v>1</v>
      </c>
      <c r="H57" s="38" t="s">
        <v>169</v>
      </c>
      <c r="I57" s="38"/>
      <c r="J57" s="38">
        <v>43</v>
      </c>
      <c r="K57" s="38"/>
      <c r="L57" s="38">
        <v>10</v>
      </c>
      <c r="M57" s="38" t="s">
        <v>119</v>
      </c>
      <c r="N57" s="4">
        <f t="shared" si="20"/>
        <v>5.83</v>
      </c>
      <c r="O57" s="11">
        <f t="shared" si="21"/>
        <v>5.83</v>
      </c>
      <c r="P57" s="5">
        <f t="shared" si="22"/>
        <v>0.61199999999999999</v>
      </c>
      <c r="Q57" s="13">
        <f t="shared" si="23"/>
        <v>10.497427101200685</v>
      </c>
      <c r="R57" s="12">
        <f t="shared" si="24"/>
        <v>2.6283360000000004</v>
      </c>
    </row>
    <row r="58" spans="1:18" s="10" customFormat="1">
      <c r="A58" s="38">
        <v>4</v>
      </c>
      <c r="B58" s="38" t="s">
        <v>176</v>
      </c>
      <c r="C58" s="54" t="s">
        <v>117</v>
      </c>
      <c r="D58" s="38" t="s">
        <v>118</v>
      </c>
      <c r="E58" s="38">
        <v>1</v>
      </c>
      <c r="F58" s="38" t="s">
        <v>101</v>
      </c>
      <c r="G58" s="38">
        <v>1</v>
      </c>
      <c r="H58" s="38" t="s">
        <v>169</v>
      </c>
      <c r="I58" s="38"/>
      <c r="J58" s="38">
        <v>43</v>
      </c>
      <c r="K58" s="38"/>
      <c r="L58" s="38">
        <v>21</v>
      </c>
      <c r="M58" s="38" t="s">
        <v>119</v>
      </c>
      <c r="N58" s="4">
        <f t="shared" si="20"/>
        <v>0</v>
      </c>
      <c r="O58" s="11">
        <f t="shared" si="21"/>
        <v>0</v>
      </c>
      <c r="P58" s="5">
        <f t="shared" si="22"/>
        <v>0</v>
      </c>
      <c r="Q58" s="13">
        <f t="shared" si="23"/>
        <v>0</v>
      </c>
      <c r="R58" s="12">
        <f t="shared" si="24"/>
        <v>0</v>
      </c>
    </row>
    <row r="59" spans="1:18" s="10" customFormat="1" ht="30">
      <c r="A59" s="38">
        <v>5</v>
      </c>
      <c r="B59" s="38" t="s">
        <v>188</v>
      </c>
      <c r="C59" s="54" t="s">
        <v>137</v>
      </c>
      <c r="D59" s="38" t="s">
        <v>126</v>
      </c>
      <c r="E59" s="38">
        <v>3</v>
      </c>
      <c r="F59" s="38" t="s">
        <v>101</v>
      </c>
      <c r="G59" s="38">
        <v>1</v>
      </c>
      <c r="H59" s="38" t="s">
        <v>169</v>
      </c>
      <c r="I59" s="38"/>
      <c r="J59" s="38">
        <v>9</v>
      </c>
      <c r="K59" s="55">
        <v>20</v>
      </c>
      <c r="L59" s="38">
        <v>6</v>
      </c>
      <c r="M59" s="38" t="s">
        <v>119</v>
      </c>
      <c r="N59" s="4">
        <f t="shared" si="20"/>
        <v>5.625</v>
      </c>
      <c r="O59" s="11">
        <f t="shared" si="21"/>
        <v>5.625</v>
      </c>
      <c r="P59" s="5">
        <f t="shared" si="22"/>
        <v>0.30599999999999999</v>
      </c>
      <c r="Q59" s="13">
        <f t="shared" si="23"/>
        <v>5.4399999999999995</v>
      </c>
      <c r="R59" s="12">
        <f t="shared" si="24"/>
        <v>7.2595440000000009</v>
      </c>
    </row>
    <row r="60" spans="1:18" s="10" customFormat="1">
      <c r="A60" s="38">
        <v>6</v>
      </c>
      <c r="B60" s="38" t="s">
        <v>123</v>
      </c>
      <c r="C60" s="54" t="s">
        <v>174</v>
      </c>
      <c r="D60" s="38" t="s">
        <v>118</v>
      </c>
      <c r="E60" s="38">
        <v>1</v>
      </c>
      <c r="F60" s="38" t="s">
        <v>101</v>
      </c>
      <c r="G60" s="38">
        <v>1</v>
      </c>
      <c r="H60" s="38" t="s">
        <v>119</v>
      </c>
      <c r="I60" s="38"/>
      <c r="J60" s="38">
        <v>49</v>
      </c>
      <c r="K60" s="38"/>
      <c r="L60" s="38">
        <v>23</v>
      </c>
      <c r="M60" s="38" t="s">
        <v>119</v>
      </c>
      <c r="N60" s="4">
        <f t="shared" si="20"/>
        <v>0</v>
      </c>
      <c r="O60" s="11">
        <f t="shared" si="21"/>
        <v>0</v>
      </c>
      <c r="P60" s="5">
        <f t="shared" si="22"/>
        <v>0</v>
      </c>
      <c r="Q60" s="13">
        <f t="shared" si="23"/>
        <v>0</v>
      </c>
      <c r="R60" s="12">
        <f t="shared" si="24"/>
        <v>0</v>
      </c>
    </row>
    <row r="61" spans="1:18" s="10" customFormat="1" ht="15" customHeight="1">
      <c r="A61" s="57" t="s">
        <v>3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  <c r="R61" s="12">
        <f>SUM(R55:R60)</f>
        <v>14.384040000000002</v>
      </c>
    </row>
    <row r="62" spans="1:18" s="10" customFormat="1" ht="12.75" customHeight="1">
      <c r="A62" s="17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2"/>
    </row>
    <row r="63" spans="1:18" s="10" customFormat="1">
      <c r="A63" s="66" t="s">
        <v>189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53"/>
    </row>
    <row r="64" spans="1:18" s="10" customFormat="1">
      <c r="A64" s="60" t="s">
        <v>190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53"/>
    </row>
    <row r="65" spans="1:18" s="10" customFormat="1">
      <c r="A65" s="38">
        <v>1</v>
      </c>
      <c r="B65" s="38" t="s">
        <v>191</v>
      </c>
      <c r="C65" s="54" t="s">
        <v>117</v>
      </c>
      <c r="D65" s="38" t="s">
        <v>118</v>
      </c>
      <c r="E65" s="38">
        <v>1</v>
      </c>
      <c r="F65" s="38" t="s">
        <v>102</v>
      </c>
      <c r="G65" s="38">
        <v>1</v>
      </c>
      <c r="H65" s="38" t="s">
        <v>119</v>
      </c>
      <c r="I65" s="38"/>
      <c r="J65" s="38">
        <v>54</v>
      </c>
      <c r="K65" s="38"/>
      <c r="L65" s="38">
        <v>30</v>
      </c>
      <c r="M65" s="38" t="s">
        <v>119</v>
      </c>
      <c r="N65" s="4">
        <f t="shared" ref="N65:N74" si="25">(IF(F65="OŽ",IF(L65=1,612,IF(L65=2,473.76,IF(L65=3,380.16,IF(L65=4,201.6,IF(L65=5,187.2,IF(L65=6,172.8,IF(L65=7,165,IF(L65=8,160,0))))))))+IF(L65&lt;=8,0,IF(L65&lt;=16,153,IF(L65&lt;=24,120,IF(L65&lt;=32,89,IF(L65&lt;=48,58,0)))))-IF(L65&lt;=8,0,IF(L65&lt;=16,(L65-9)*3.06,IF(L65&lt;=24,(L65-17)*3.06,IF(L65&lt;=32,(L65-25)*3.06,IF(L65&lt;=48,(L65-33)*3.06,0))))),0)+IF(F65="PČ",IF(L65=1,449,IF(L65=2,314.6,IF(L65=3,238,IF(L65=4,172,IF(L65=5,159,IF(L65=6,145,IF(L65=7,132,IF(L65=8,119,0))))))))+IF(L65&lt;=8,0,IF(L65&lt;=16,88,IF(L65&lt;=24,55,IF(L65&lt;=32,22,0))))-IF(L65&lt;=8,0,IF(L65&lt;=16,(L65-9)*2.245,IF(L65&lt;=24,(L65-17)*2.245,IF(L65&lt;=32,(L65-25)*2.245,0)))),0)+IF(F65="PČneol",IF(L65=1,85,IF(L65=2,64.61,IF(L65=3,50.76,IF(L65=4,16.25,IF(L65=5,15,IF(L65=6,13.75,IF(L65=7,12.5,IF(L65=8,11.25,0))))))))+IF(L65&lt;=8,0,IF(L65&lt;=16,9,0))-IF(L65&lt;=8,0,IF(L65&lt;=16,(L65-9)*0.425,0)),0)+IF(F65="PŽ",IF(L65=1,85,IF(L65=2,59.5,IF(L65=3,45,IF(L65=4,32.5,IF(L65=5,30,IF(L65=6,27.5,IF(L65=7,25,IF(L65=8,22.5,0))))))))+IF(L65&lt;=8,0,IF(L65&lt;=16,19,IF(L65&lt;=24,13,IF(L65&lt;=32,8,0))))-IF(L65&lt;=8,0,IF(L65&lt;=16,(L65-9)*0.425,IF(L65&lt;=24,(L65-17)*0.425,IF(L65&lt;=32,(L65-25)*0.425,0)))),0)+IF(F65="EČ",IF(L65=1,204,IF(L65=2,156.24,IF(L65=3,123.84,IF(L65=4,72,IF(L65=5,66,IF(L65=6,60,IF(L65=7,54,IF(L65=8,48,0))))))))+IF(L65&lt;=8,0,IF(L65&lt;=16,40,IF(L65&lt;=24,25,0)))-IF(L65&lt;=8,0,IF(L65&lt;=16,(L65-9)*1.02,IF(L65&lt;=24,(L65-17)*1.02,0))),0)+IF(F65="EČneol",IF(L65=1,68,IF(L65=2,51.69,IF(L65=3,40.61,IF(L65=4,13,IF(L65=5,12,IF(L65=6,11,IF(L65=7,10,IF(L65=8,9,0)))))))))+IF(F65="EŽ",IF(L65=1,68,IF(L65=2,47.6,IF(L65=3,36,IF(L65=4,18,IF(L65=5,16.5,IF(L65=6,15,IF(L65=7,13.5,IF(L65=8,12,0))))))))+IF(L65&lt;=8,0,IF(L65&lt;=16,10,IF(L65&lt;=24,6,0)))-IF(L65&lt;=8,0,IF(L65&lt;=16,(L65-9)*0.34,IF(L65&lt;=24,(L65-17)*0.34,0))),0)+IF(F65="PT",IF(L65=1,68,IF(L65=2,52.08,IF(L65=3,41.28,IF(L65=4,24,IF(L65=5,22,IF(L65=6,20,IF(L65=7,18,IF(L65=8,16,0))))))))+IF(L65&lt;=8,0,IF(L65&lt;=16,13,IF(L65&lt;=24,9,IF(L65&lt;=32,4,0))))-IF(L65&lt;=8,0,IF(L65&lt;=16,(L65-9)*0.34,IF(L65&lt;=24,(L65-17)*0.34,IF(L65&lt;=32,(L65-25)*0.34,0)))),0)+IF(F65="JOŽ",IF(L65=1,85,IF(L65=2,59.5,IF(L65=3,45,IF(L65=4,32.5,IF(L65=5,30,IF(L65=6,27.5,IF(L65=7,25,IF(L65=8,22.5,0))))))))+IF(L65&lt;=8,0,IF(L65&lt;=16,19,IF(L65&lt;=24,13,0)))-IF(L65&lt;=8,0,IF(L65&lt;=16,(L65-9)*0.425,IF(L65&lt;=24,(L65-17)*0.425,0))),0)+IF(F65="JPČ",IF(L65=1,68,IF(L65=2,47.6,IF(L65=3,36,IF(L65=4,26,IF(L65=5,24,IF(L65=6,22,IF(L65=7,20,IF(L65=8,18,0))))))))+IF(L65&lt;=8,0,IF(L65&lt;=16,13,IF(L65&lt;=24,9,0)))-IF(L65&lt;=8,0,IF(L65&lt;=16,(L65-9)*0.34,IF(L65&lt;=24,(L65-17)*0.34,0))),0)+IF(F65="JEČ",IF(L65=1,34,IF(L65=2,26.04,IF(L65=3,20.6,IF(L65=4,12,IF(L65=5,11,IF(L65=6,10,IF(L65=7,9,IF(L65=8,8,0))))))))+IF(L65&lt;=8,0,IF(L65&lt;=16,6,0))-IF(L65&lt;=8,0,IF(L65&lt;=16,(L65-9)*0.17,0)),0)+IF(F65="JEOF",IF(L65=1,34,IF(L65=2,26.04,IF(L65=3,20.6,IF(L65=4,12,IF(L65=5,11,IF(L65=6,10,IF(L65=7,9,IF(L65=8,8,0))))))))+IF(L65&lt;=8,0,IF(L65&lt;=16,6,0))-IF(L65&lt;=8,0,IF(L65&lt;=16,(L65-9)*0.17,0)),0)+IF(F65="JnPČ",IF(L65=1,51,IF(L65=2,35.7,IF(L65=3,27,IF(L65=4,19.5,IF(L65=5,18,IF(L65=6,16.5,IF(L65=7,15,IF(L65=8,13.5,0))))))))+IF(L65&lt;=8,0,IF(L65&lt;=16,10,0))-IF(L65&lt;=8,0,IF(L65&lt;=16,(L65-9)*0.255,0)),0)+IF(F65="JnEČ",IF(L65=1,25.5,IF(L65=2,19.53,IF(L65=3,15.48,IF(L65=4,9,IF(L65=5,8.25,IF(L65=6,7.5,IF(L65=7,6.75,IF(L65=8,6,0))))))))+IF(L65&lt;=8,0,IF(L65&lt;=16,5,0))-IF(L65&lt;=8,0,IF(L65&lt;=16,(L65-9)*0.1275,0)),0)+IF(F65="JčPČ",IF(L65=1,21.25,IF(L65=2,14.5,IF(L65=3,11.5,IF(L65=4,7,IF(L65=5,6.5,IF(L65=6,6,IF(L65=7,5.5,IF(L65=8,5,0))))))))+IF(L65&lt;=8,0,IF(L65&lt;=16,4,0))-IF(L65&lt;=8,0,IF(L65&lt;=16,(L65-9)*0.10625,0)),0)+IF(F65="JčEČ",IF(L65=1,17,IF(L65=2,13.02,IF(L65=3,10.32,IF(L65=4,6,IF(L65=5,5.5,IF(L65=6,5,IF(L65=7,4.5,IF(L65=8,4,0))))))))+IF(L65&lt;=8,0,IF(L65&lt;=16,3,0))-IF(L65&lt;=8,0,IF(L65&lt;=16,(L65-9)*0.085,0)),0)+IF(F65="NEAK",IF(L65=1,11.48,IF(L65=2,8.79,IF(L65=3,6.97,IF(L65=4,4.05,IF(L65=5,3.71,IF(L65=6,3.38,IF(L65=7,3.04,IF(L65=8,2.7,0))))))))+IF(L65&lt;=8,0,IF(L65&lt;=16,2,IF(L65&lt;=24,1.3,0)))-IF(L65&lt;=8,0,IF(L65&lt;=16,(L65-9)*0.0574,IF(L65&lt;=24,(L65-17)*0.0574,0))),0))*IF(L65&lt;4,1,IF(OR(F65="PČ",F65="PŽ",F65="PT"),IF(J65&lt;32,J65/32,1),1))* IF(L65&lt;4,1,IF(OR(F65="EČ",F65="EŽ",F65="JOŽ",F65="JPČ",F65="NEAK"),IF(J65&lt;24,J65/24,1),1))*IF(L65&lt;4,1,IF(OR(F65="PČneol",F65="JEČ",F65="JEOF",F65="JnPČ",F65="JnEČ",F65="JčPČ",F65="JčEČ"),IF(J65&lt;16,J65/16,1),1))*IF(L65&lt;4,1,IF(F65="EČneol",IF(J65&lt;8,J65/8,1),1))</f>
        <v>0</v>
      </c>
      <c r="O65" s="11">
        <f t="shared" ref="O65:O74" si="26">IF(F65="OŽ",N65,IF(H65="Ne",IF(J65*0.3&lt;=J65-L65,N65,0),IF(J65*0.1&lt;=J65-L65,N65,0)))</f>
        <v>0</v>
      </c>
      <c r="P65" s="5">
        <f t="shared" ref="P65:P74" si="27">IF(O65=0,0,IF(F65="OŽ",IF(L65&gt;47,0,IF(J65&gt;47,(48-L65)*1.836,((48-L65)-(48-J65))*1.836)),0)+IF(F65="PČ",IF(L65&gt;31,0,IF(J65&gt;31,(32-L65)*1.347,((32-L65)-(32-J65))*1.347)),0)+ IF(F65="PČneol",IF(L65&gt;15,0,IF(J65&gt;15,(16-L65)*0.255,((16-L65)-(16-J65))*0.255)),0)+IF(F65="PŽ",IF(L65&gt;31,0,IF(J65&gt;31,(32-L65)*0.255,((32-L65)-(32-J65))*0.255)),0)+IF(F65="EČ",IF(L65&gt;23,0,IF(J65&gt;23,(24-L65)*0.612,((24-L65)-(24-J65))*0.612)),0)+IF(F65="EČneol",IF(L65&gt;7,0,IF(J65&gt;7,(8-L65)*0.204,((8-L65)-(8-J65))*0.204)),0)+IF(F65="EŽ",IF(L65&gt;23,0,IF(J65&gt;23,(24-L65)*0.204,((24-L65)-(24-J65))*0.204)),0)+IF(F65="PT",IF(L65&gt;31,0,IF(J65&gt;31,(32-L65)*0.204,((32-L65)-(32-J65))*0.204)),0)+IF(F65="JOŽ",IF(L65&gt;23,0,IF(J65&gt;23,(24-L65)*0.255,((24-L65)-(24-J65))*0.255)),0)+IF(F65="JPČ",IF(L65&gt;23,0,IF(J65&gt;23,(24-L65)*0.204,((24-L65)-(24-J65))*0.204)),0)+IF(F65="JEČ",IF(L65&gt;15,0,IF(J65&gt;15,(16-L65)*0.102,((16-L65)-(16-J65))*0.102)),0)+IF(F65="JEOF",IF(L65&gt;15,0,IF(J65&gt;15,(16-L65)*0.102,((16-L65)-(16-J65))*0.102)),0)+IF(F65="JnPČ",IF(L65&gt;15,0,IF(J65&gt;15,(16-L65)*0.153,((16-L65)-(16-J65))*0.153)),0)+IF(F65="JnEČ",IF(L65&gt;15,0,IF(J65&gt;15,(16-L65)*0.0765,((16-L65)-(16-J65))*0.0765)),0)+IF(F65="JčPČ",IF(L65&gt;15,0,IF(J65&gt;15,(16-L65)*0.06375,((16-L65)-(16-J65))*0.06375)),0)+IF(F65="JčEČ",IF(L65&gt;15,0,IF(J65&gt;15,(16-L65)*0.051,((16-L65)-(16-J65))*0.051)),0)+IF(F65="NEAK",IF(L65&gt;23,0,IF(J65&gt;23,(24-L65)*0.03444,((24-L65)-(24-J65))*0.03444)),0))</f>
        <v>0</v>
      </c>
      <c r="Q65" s="13">
        <f t="shared" ref="Q65:Q74" si="28">IF(ISERROR(P65*100/N65),0,(P65*100/N65))</f>
        <v>0</v>
      </c>
      <c r="R65" s="12">
        <f t="shared" ref="R65:R74" si="29">IF(Q65&lt;=30,O65+P65,O65+O65*0.3)*IF(G65=1,0.4,IF(G65=2,0.75,IF(G65="1 (kas 4 m. 1 k. nerengiamos)",0.52,1)))*IF(D65="olimpinė",1,IF(M65="Ne",0.5,1))*IF(OR(A$5="Lietuvos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federacija"),IF(OR(J65&lt;8,K65&lt;16),0,1),1)*E65*IF(I65&lt;=1,1,1/I65)*IF(OR(A$5="Lietuvos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0</v>
      </c>
    </row>
    <row r="66" spans="1:18" s="10" customFormat="1">
      <c r="A66" s="38">
        <v>2</v>
      </c>
      <c r="B66" s="38" t="s">
        <v>192</v>
      </c>
      <c r="C66" s="54" t="s">
        <v>117</v>
      </c>
      <c r="D66" s="38" t="s">
        <v>118</v>
      </c>
      <c r="E66" s="38">
        <v>1</v>
      </c>
      <c r="F66" s="38" t="s">
        <v>102</v>
      </c>
      <c r="G66" s="38">
        <v>1</v>
      </c>
      <c r="H66" s="38" t="s">
        <v>169</v>
      </c>
      <c r="I66" s="38"/>
      <c r="J66" s="38">
        <v>54</v>
      </c>
      <c r="K66" s="38"/>
      <c r="L66" s="38">
        <v>37</v>
      </c>
      <c r="M66" s="38" t="s">
        <v>119</v>
      </c>
      <c r="N66" s="4">
        <f t="shared" si="25"/>
        <v>0</v>
      </c>
      <c r="O66" s="11">
        <f t="shared" si="26"/>
        <v>0</v>
      </c>
      <c r="P66" s="5">
        <f t="shared" si="27"/>
        <v>0</v>
      </c>
      <c r="Q66" s="13">
        <f t="shared" si="28"/>
        <v>0</v>
      </c>
      <c r="R66" s="12">
        <f t="shared" si="29"/>
        <v>0</v>
      </c>
    </row>
    <row r="67" spans="1:18" s="10" customFormat="1">
      <c r="A67" s="38">
        <v>3</v>
      </c>
      <c r="B67" s="38" t="s">
        <v>193</v>
      </c>
      <c r="C67" s="54" t="s">
        <v>117</v>
      </c>
      <c r="D67" s="38" t="s">
        <v>118</v>
      </c>
      <c r="E67" s="38">
        <v>1</v>
      </c>
      <c r="F67" s="38" t="s">
        <v>102</v>
      </c>
      <c r="G67" s="38">
        <v>1</v>
      </c>
      <c r="H67" s="38" t="s">
        <v>169</v>
      </c>
      <c r="I67" s="38"/>
      <c r="J67" s="38">
        <v>54</v>
      </c>
      <c r="K67" s="38"/>
      <c r="L67" s="38">
        <v>47</v>
      </c>
      <c r="M67" s="38" t="s">
        <v>119</v>
      </c>
      <c r="N67" s="4">
        <f t="shared" si="25"/>
        <v>0</v>
      </c>
      <c r="O67" s="11">
        <f t="shared" si="26"/>
        <v>0</v>
      </c>
      <c r="P67" s="5">
        <f t="shared" si="27"/>
        <v>0</v>
      </c>
      <c r="Q67" s="13">
        <f t="shared" si="28"/>
        <v>0</v>
      </c>
      <c r="R67" s="12">
        <f t="shared" si="29"/>
        <v>0</v>
      </c>
    </row>
    <row r="68" spans="1:18" s="10" customFormat="1">
      <c r="A68" s="38">
        <v>4</v>
      </c>
      <c r="B68" s="38" t="s">
        <v>194</v>
      </c>
      <c r="C68" s="54" t="s">
        <v>117</v>
      </c>
      <c r="D68" s="38" t="s">
        <v>118</v>
      </c>
      <c r="E68" s="38">
        <v>1</v>
      </c>
      <c r="F68" s="38" t="s">
        <v>102</v>
      </c>
      <c r="G68" s="38">
        <v>1</v>
      </c>
      <c r="H68" s="38" t="s">
        <v>169</v>
      </c>
      <c r="I68" s="38"/>
      <c r="J68" s="38">
        <v>54</v>
      </c>
      <c r="K68" s="38"/>
      <c r="L68" s="38">
        <v>50</v>
      </c>
      <c r="M68" s="38" t="s">
        <v>119</v>
      </c>
      <c r="N68" s="4">
        <f t="shared" si="25"/>
        <v>0</v>
      </c>
      <c r="O68" s="11">
        <f t="shared" si="26"/>
        <v>0</v>
      </c>
      <c r="P68" s="5">
        <f t="shared" si="27"/>
        <v>0</v>
      </c>
      <c r="Q68" s="13">
        <f t="shared" si="28"/>
        <v>0</v>
      </c>
      <c r="R68" s="12">
        <f t="shared" si="29"/>
        <v>0</v>
      </c>
    </row>
    <row r="69" spans="1:18" s="10" customFormat="1">
      <c r="A69" s="38">
        <v>5</v>
      </c>
      <c r="B69" s="38" t="s">
        <v>195</v>
      </c>
      <c r="C69" s="54" t="s">
        <v>125</v>
      </c>
      <c r="D69" s="38" t="s">
        <v>126</v>
      </c>
      <c r="E69" s="38">
        <v>2</v>
      </c>
      <c r="F69" s="38" t="s">
        <v>102</v>
      </c>
      <c r="G69" s="38">
        <v>1</v>
      </c>
      <c r="H69" s="38" t="s">
        <v>169</v>
      </c>
      <c r="I69" s="38"/>
      <c r="J69" s="38">
        <v>14</v>
      </c>
      <c r="K69" s="55">
        <v>20</v>
      </c>
      <c r="L69" s="38">
        <v>9</v>
      </c>
      <c r="M69" s="38" t="s">
        <v>119</v>
      </c>
      <c r="N69" s="4">
        <f t="shared" si="25"/>
        <v>4.375</v>
      </c>
      <c r="O69" s="11">
        <f t="shared" si="26"/>
        <v>4.375</v>
      </c>
      <c r="P69" s="5">
        <f t="shared" si="27"/>
        <v>0.38250000000000001</v>
      </c>
      <c r="Q69" s="13">
        <f t="shared" si="28"/>
        <v>8.742857142857142</v>
      </c>
      <c r="R69" s="12">
        <f t="shared" si="29"/>
        <v>3.8821200000000005</v>
      </c>
    </row>
    <row r="70" spans="1:18" s="10" customFormat="1">
      <c r="A70" s="38">
        <v>6</v>
      </c>
      <c r="B70" s="38" t="s">
        <v>196</v>
      </c>
      <c r="C70" s="54" t="s">
        <v>197</v>
      </c>
      <c r="D70" s="38" t="s">
        <v>126</v>
      </c>
      <c r="E70" s="38">
        <v>2</v>
      </c>
      <c r="F70" s="38" t="s">
        <v>102</v>
      </c>
      <c r="G70" s="38">
        <v>1</v>
      </c>
      <c r="H70" s="38" t="s">
        <v>169</v>
      </c>
      <c r="I70" s="38"/>
      <c r="J70" s="38">
        <v>12</v>
      </c>
      <c r="K70" s="55">
        <v>20</v>
      </c>
      <c r="L70" s="38">
        <v>9</v>
      </c>
      <c r="M70" s="38" t="s">
        <v>119</v>
      </c>
      <c r="N70" s="4">
        <f t="shared" si="25"/>
        <v>3.75</v>
      </c>
      <c r="O70" s="11">
        <f t="shared" si="26"/>
        <v>0</v>
      </c>
      <c r="P70" s="5">
        <f t="shared" si="27"/>
        <v>0</v>
      </c>
      <c r="Q70" s="13">
        <f t="shared" si="28"/>
        <v>0</v>
      </c>
      <c r="R70" s="12">
        <f t="shared" si="29"/>
        <v>0</v>
      </c>
    </row>
    <row r="71" spans="1:18" s="10" customFormat="1">
      <c r="A71" s="38">
        <v>7</v>
      </c>
      <c r="B71" s="38" t="s">
        <v>198</v>
      </c>
      <c r="C71" s="54" t="s">
        <v>199</v>
      </c>
      <c r="D71" s="38" t="s">
        <v>126</v>
      </c>
      <c r="E71" s="38">
        <v>2</v>
      </c>
      <c r="F71" s="38" t="s">
        <v>102</v>
      </c>
      <c r="G71" s="38">
        <v>1</v>
      </c>
      <c r="H71" s="38" t="s">
        <v>169</v>
      </c>
      <c r="I71" s="38"/>
      <c r="J71" s="38">
        <v>13</v>
      </c>
      <c r="K71" s="55">
        <v>20</v>
      </c>
      <c r="L71" s="38">
        <v>12</v>
      </c>
      <c r="M71" s="38" t="s">
        <v>119</v>
      </c>
      <c r="N71" s="4">
        <f t="shared" si="25"/>
        <v>3.7517187499999998</v>
      </c>
      <c r="O71" s="11">
        <f t="shared" si="26"/>
        <v>0</v>
      </c>
      <c r="P71" s="5">
        <f t="shared" si="27"/>
        <v>0</v>
      </c>
      <c r="Q71" s="13">
        <f t="shared" si="28"/>
        <v>0</v>
      </c>
      <c r="R71" s="12">
        <f t="shared" si="29"/>
        <v>0</v>
      </c>
    </row>
    <row r="72" spans="1:18" s="10" customFormat="1">
      <c r="A72" s="38">
        <v>8</v>
      </c>
      <c r="B72" s="38" t="s">
        <v>200</v>
      </c>
      <c r="C72" s="54" t="s">
        <v>117</v>
      </c>
      <c r="D72" s="38" t="s">
        <v>118</v>
      </c>
      <c r="E72" s="38">
        <v>1</v>
      </c>
      <c r="F72" s="38" t="s">
        <v>102</v>
      </c>
      <c r="G72" s="38">
        <v>1</v>
      </c>
      <c r="H72" s="38" t="s">
        <v>169</v>
      </c>
      <c r="I72" s="38"/>
      <c r="J72" s="38">
        <v>53</v>
      </c>
      <c r="K72" s="38"/>
      <c r="L72" s="38">
        <v>53</v>
      </c>
      <c r="M72" s="38" t="s">
        <v>119</v>
      </c>
      <c r="N72" s="4">
        <f t="shared" si="25"/>
        <v>0</v>
      </c>
      <c r="O72" s="11">
        <f t="shared" si="26"/>
        <v>0</v>
      </c>
      <c r="P72" s="5">
        <f t="shared" si="27"/>
        <v>0</v>
      </c>
      <c r="Q72" s="13">
        <f t="shared" si="28"/>
        <v>0</v>
      </c>
      <c r="R72" s="12">
        <f t="shared" si="29"/>
        <v>0</v>
      </c>
    </row>
    <row r="73" spans="1:18" s="10" customFormat="1">
      <c r="A73" s="38">
        <v>9</v>
      </c>
      <c r="B73" s="38" t="s">
        <v>201</v>
      </c>
      <c r="C73" s="54" t="s">
        <v>117</v>
      </c>
      <c r="D73" s="38" t="s">
        <v>118</v>
      </c>
      <c r="E73" s="38">
        <v>1</v>
      </c>
      <c r="F73" s="38" t="s">
        <v>102</v>
      </c>
      <c r="G73" s="38">
        <v>1</v>
      </c>
      <c r="H73" s="38" t="s">
        <v>169</v>
      </c>
      <c r="I73" s="38"/>
      <c r="J73" s="38">
        <v>53</v>
      </c>
      <c r="K73" s="38"/>
      <c r="L73" s="38">
        <v>35</v>
      </c>
      <c r="M73" s="38" t="s">
        <v>119</v>
      </c>
      <c r="N73" s="4">
        <f t="shared" si="25"/>
        <v>0</v>
      </c>
      <c r="O73" s="11">
        <f t="shared" si="26"/>
        <v>0</v>
      </c>
      <c r="P73" s="5">
        <f t="shared" si="27"/>
        <v>0</v>
      </c>
      <c r="Q73" s="13">
        <f t="shared" si="28"/>
        <v>0</v>
      </c>
      <c r="R73" s="12">
        <f t="shared" si="29"/>
        <v>0</v>
      </c>
    </row>
    <row r="74" spans="1:18" s="10" customFormat="1">
      <c r="A74" s="38">
        <v>10</v>
      </c>
      <c r="B74" s="38" t="s">
        <v>202</v>
      </c>
      <c r="C74" s="54" t="s">
        <v>117</v>
      </c>
      <c r="D74" s="38" t="s">
        <v>118</v>
      </c>
      <c r="E74" s="38">
        <v>1</v>
      </c>
      <c r="F74" s="38" t="s">
        <v>102</v>
      </c>
      <c r="G74" s="38">
        <v>1</v>
      </c>
      <c r="H74" s="38" t="s">
        <v>169</v>
      </c>
      <c r="I74" s="38"/>
      <c r="J74" s="38">
        <v>53</v>
      </c>
      <c r="K74" s="38"/>
      <c r="L74" s="38">
        <v>40</v>
      </c>
      <c r="M74" s="38" t="s">
        <v>119</v>
      </c>
      <c r="N74" s="4">
        <f t="shared" si="25"/>
        <v>0</v>
      </c>
      <c r="O74" s="11">
        <f t="shared" si="26"/>
        <v>0</v>
      </c>
      <c r="P74" s="5">
        <f t="shared" si="27"/>
        <v>0</v>
      </c>
      <c r="Q74" s="13">
        <f t="shared" si="28"/>
        <v>0</v>
      </c>
      <c r="R74" s="12">
        <f t="shared" si="29"/>
        <v>0</v>
      </c>
    </row>
    <row r="75" spans="1:18" s="10" customFormat="1" ht="15.75" customHeight="1">
      <c r="A75" s="57" t="s">
        <v>3</v>
      </c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9"/>
      <c r="R75" s="12">
        <f>SUM(R65:R74)</f>
        <v>3.8821200000000005</v>
      </c>
    </row>
    <row r="76" spans="1:18" s="10" customFormat="1" ht="15.75" customHeight="1">
      <c r="A76" s="17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2"/>
    </row>
    <row r="77" spans="1:18" s="10" customFormat="1">
      <c r="A77" s="66" t="s">
        <v>203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53"/>
    </row>
    <row r="78" spans="1:18" s="10" customFormat="1">
      <c r="A78" s="60" t="s">
        <v>204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53"/>
    </row>
    <row r="79" spans="1:18" s="10" customFormat="1">
      <c r="A79" s="38">
        <v>1</v>
      </c>
      <c r="B79" s="38" t="s">
        <v>121</v>
      </c>
      <c r="C79" s="54" t="s">
        <v>117</v>
      </c>
      <c r="D79" s="38" t="s">
        <v>118</v>
      </c>
      <c r="E79" s="38">
        <v>1</v>
      </c>
      <c r="F79" s="38" t="s">
        <v>205</v>
      </c>
      <c r="G79" s="38">
        <v>1</v>
      </c>
      <c r="H79" s="38" t="s">
        <v>119</v>
      </c>
      <c r="I79" s="38"/>
      <c r="J79" s="38">
        <v>36</v>
      </c>
      <c r="K79" s="38"/>
      <c r="L79" s="38">
        <v>3</v>
      </c>
      <c r="M79" s="38" t="s">
        <v>119</v>
      </c>
      <c r="N79" s="4">
        <f t="shared" ref="N79:N81" si="30">(IF(F79="OŽ",IF(L79=1,612,IF(L79=2,473.76,IF(L79=3,380.16,IF(L79=4,201.6,IF(L79=5,187.2,IF(L79=6,172.8,IF(L79=7,165,IF(L79=8,160,0))))))))+IF(L79&lt;=8,0,IF(L79&lt;=16,153,IF(L79&lt;=24,120,IF(L79&lt;=32,89,IF(L79&lt;=48,58,0)))))-IF(L79&lt;=8,0,IF(L79&lt;=16,(L79-9)*3.06,IF(L79&lt;=24,(L79-17)*3.06,IF(L79&lt;=32,(L79-25)*3.06,IF(L79&lt;=48,(L79-33)*3.06,0))))),0)+IF(F79="PČ",IF(L79=1,449,IF(L79=2,314.6,IF(L79=3,238,IF(L79=4,172,IF(L79=5,159,IF(L79=6,145,IF(L79=7,132,IF(L79=8,119,0))))))))+IF(L79&lt;=8,0,IF(L79&lt;=16,88,IF(L79&lt;=24,55,IF(L79&lt;=32,22,0))))-IF(L79&lt;=8,0,IF(L79&lt;=16,(L79-9)*2.245,IF(L79&lt;=24,(L79-17)*2.245,IF(L79&lt;=32,(L79-25)*2.245,0)))),0)+IF(F79="PČneol",IF(L79=1,85,IF(L79=2,64.61,IF(L79=3,50.76,IF(L79=4,16.25,IF(L79=5,15,IF(L79=6,13.75,IF(L79=7,12.5,IF(L79=8,11.25,0))))))))+IF(L79&lt;=8,0,IF(L79&lt;=16,9,0))-IF(L79&lt;=8,0,IF(L79&lt;=16,(L79-9)*0.425,0)),0)+IF(F79="PŽ",IF(L79=1,85,IF(L79=2,59.5,IF(L79=3,45,IF(L79=4,32.5,IF(L79=5,30,IF(L79=6,27.5,IF(L79=7,25,IF(L79=8,22.5,0))))))))+IF(L79&lt;=8,0,IF(L79&lt;=16,19,IF(L79&lt;=24,13,IF(L79&lt;=32,8,0))))-IF(L79&lt;=8,0,IF(L79&lt;=16,(L79-9)*0.425,IF(L79&lt;=24,(L79-17)*0.425,IF(L79&lt;=32,(L79-25)*0.425,0)))),0)+IF(F79="EČ",IF(L79=1,204,IF(L79=2,156.24,IF(L79=3,123.84,IF(L79=4,72,IF(L79=5,66,IF(L79=6,60,IF(L79=7,54,IF(L79=8,48,0))))))))+IF(L79&lt;=8,0,IF(L79&lt;=16,40,IF(L79&lt;=24,25,0)))-IF(L79&lt;=8,0,IF(L79&lt;=16,(L79-9)*1.02,IF(L79&lt;=24,(L79-17)*1.02,0))),0)+IF(F79="EČneol",IF(L79=1,68,IF(L79=2,51.69,IF(L79=3,40.61,IF(L79=4,13,IF(L79=5,12,IF(L79=6,11,IF(L79=7,10,IF(L79=8,9,0)))))))))+IF(F79="EŽ",IF(L79=1,68,IF(L79=2,47.6,IF(L79=3,36,IF(L79=4,18,IF(L79=5,16.5,IF(L79=6,15,IF(L79=7,13.5,IF(L79=8,12,0))))))))+IF(L79&lt;=8,0,IF(L79&lt;=16,10,IF(L79&lt;=24,6,0)))-IF(L79&lt;=8,0,IF(L79&lt;=16,(L79-9)*0.34,IF(L79&lt;=24,(L79-17)*0.34,0))),0)+IF(F79="PT",IF(L79=1,68,IF(L79=2,52.08,IF(L79=3,41.28,IF(L79=4,24,IF(L79=5,22,IF(L79=6,20,IF(L79=7,18,IF(L79=8,16,0))))))))+IF(L79&lt;=8,0,IF(L79&lt;=16,13,IF(L79&lt;=24,9,IF(L79&lt;=32,4,0))))-IF(L79&lt;=8,0,IF(L79&lt;=16,(L79-9)*0.34,IF(L79&lt;=24,(L79-17)*0.34,IF(L79&lt;=32,(L79-25)*0.34,0)))),0)+IF(F79="JOŽ",IF(L79=1,85,IF(L79=2,59.5,IF(L79=3,45,IF(L79=4,32.5,IF(L79=5,30,IF(L79=6,27.5,IF(L79=7,25,IF(L79=8,22.5,0))))))))+IF(L79&lt;=8,0,IF(L79&lt;=16,19,IF(L79&lt;=24,13,0)))-IF(L79&lt;=8,0,IF(L79&lt;=16,(L79-9)*0.425,IF(L79&lt;=24,(L79-17)*0.425,0))),0)+IF(F79="JPČ",IF(L79=1,68,IF(L79=2,47.6,IF(L79=3,36,IF(L79=4,26,IF(L79=5,24,IF(L79=6,22,IF(L79=7,20,IF(L79=8,18,0))))))))+IF(L79&lt;=8,0,IF(L79&lt;=16,13,IF(L79&lt;=24,9,0)))-IF(L79&lt;=8,0,IF(L79&lt;=16,(L79-9)*0.34,IF(L79&lt;=24,(L79-17)*0.34,0))),0)+IF(F79="JEČ",IF(L79=1,34,IF(L79=2,26.04,IF(L79=3,20.6,IF(L79=4,12,IF(L79=5,11,IF(L79=6,10,IF(L79=7,9,IF(L79=8,8,0))))))))+IF(L79&lt;=8,0,IF(L79&lt;=16,6,0))-IF(L79&lt;=8,0,IF(L79&lt;=16,(L79-9)*0.17,0)),0)+IF(F79="JEOF",IF(L79=1,34,IF(L79=2,26.04,IF(L79=3,20.6,IF(L79=4,12,IF(L79=5,11,IF(L79=6,10,IF(L79=7,9,IF(L79=8,8,0))))))))+IF(L79&lt;=8,0,IF(L79&lt;=16,6,0))-IF(L79&lt;=8,0,IF(L79&lt;=16,(L79-9)*0.17,0)),0)+IF(F79="JnPČ",IF(L79=1,51,IF(L79=2,35.7,IF(L79=3,27,IF(L79=4,19.5,IF(L79=5,18,IF(L79=6,16.5,IF(L79=7,15,IF(L79=8,13.5,0))))))))+IF(L79&lt;=8,0,IF(L79&lt;=16,10,0))-IF(L79&lt;=8,0,IF(L79&lt;=16,(L79-9)*0.255,0)),0)+IF(F79="JnEČ",IF(L79=1,25.5,IF(L79=2,19.53,IF(L79=3,15.48,IF(L79=4,9,IF(L79=5,8.25,IF(L79=6,7.5,IF(L79=7,6.75,IF(L79=8,6,0))))))))+IF(L79&lt;=8,0,IF(L79&lt;=16,5,0))-IF(L79&lt;=8,0,IF(L79&lt;=16,(L79-9)*0.1275,0)),0)+IF(F79="JčPČ",IF(L79=1,21.25,IF(L79=2,14.5,IF(L79=3,11.5,IF(L79=4,7,IF(L79=5,6.5,IF(L79=6,6,IF(L79=7,5.5,IF(L79=8,5,0))))))))+IF(L79&lt;=8,0,IF(L79&lt;=16,4,0))-IF(L79&lt;=8,0,IF(L79&lt;=16,(L79-9)*0.10625,0)),0)+IF(F79="JčEČ",IF(L79=1,17,IF(L79=2,13.02,IF(L79=3,10.32,IF(L79=4,6,IF(L79=5,5.5,IF(L79=6,5,IF(L79=7,4.5,IF(L79=8,4,0))))))))+IF(L79&lt;=8,0,IF(L79&lt;=16,3,0))-IF(L79&lt;=8,0,IF(L79&lt;=16,(L79-9)*0.085,0)),0)+IF(F79="NEAK",IF(L79=1,11.48,IF(L79=2,8.79,IF(L79=3,6.97,IF(L79=4,4.05,IF(L79=5,3.71,IF(L79=6,3.38,IF(L79=7,3.04,IF(L79=8,2.7,0))))))))+IF(L79&lt;=8,0,IF(L79&lt;=16,2,IF(L79&lt;=24,1.3,0)))-IF(L79&lt;=8,0,IF(L79&lt;=16,(L79-9)*0.0574,IF(L79&lt;=24,(L79-17)*0.0574,0))),0))*IF(L79&lt;4,1,IF(OR(F79="PČ",F79="PŽ",F79="PT"),IF(J79&lt;32,J79/32,1),1))* IF(L79&lt;4,1,IF(OR(F79="EČ",F79="EŽ",F79="JOŽ",F79="JPČ",F79="NEAK"),IF(J79&lt;24,J79/24,1),1))*IF(L79&lt;4,1,IF(OR(F79="PČneol",F79="JEČ",F79="JEOF",F79="JnPČ",F79="JnEČ",F79="JčPČ",F79="JčEČ"),IF(J79&lt;16,J79/16,1),1))*IF(L79&lt;4,1,IF(F79="EČneol",IF(J79&lt;8,J79/8,1),1))</f>
        <v>41.28</v>
      </c>
      <c r="O79" s="11">
        <f t="shared" ref="O79:O81" si="31">IF(F79="OŽ",N79,IF(H79="Ne",IF(J79*0.3&lt;=J79-L79,N79,0),IF(J79*0.1&lt;=J79-L79,N79,0)))</f>
        <v>41.28</v>
      </c>
      <c r="P79" s="5">
        <f t="shared" ref="P79:P81" si="32">IF(O79=0,0,IF(F79="OŽ",IF(L79&gt;47,0,IF(J79&gt;47,(48-L79)*1.836,((48-L79)-(48-J79))*1.836)),0)+IF(F79="PČ",IF(L79&gt;31,0,IF(J79&gt;31,(32-L79)*1.347,((32-L79)-(32-J79))*1.347)),0)+ IF(F79="PČneol",IF(L79&gt;15,0,IF(J79&gt;15,(16-L79)*0.255,((16-L79)-(16-J79))*0.255)),0)+IF(F79="PŽ",IF(L79&gt;31,0,IF(J79&gt;31,(32-L79)*0.255,((32-L79)-(32-J79))*0.255)),0)+IF(F79="EČ",IF(L79&gt;23,0,IF(J79&gt;23,(24-L79)*0.612,((24-L79)-(24-J79))*0.612)),0)+IF(F79="EČneol",IF(L79&gt;7,0,IF(J79&gt;7,(8-L79)*0.204,((8-L79)-(8-J79))*0.204)),0)+IF(F79="EŽ",IF(L79&gt;23,0,IF(J79&gt;23,(24-L79)*0.204,((24-L79)-(24-J79))*0.204)),0)+IF(F79="PT",IF(L79&gt;31,0,IF(J79&gt;31,(32-L79)*0.204,((32-L79)-(32-J79))*0.204)),0)+IF(F79="JOŽ",IF(L79&gt;23,0,IF(J79&gt;23,(24-L79)*0.255,((24-L79)-(24-J79))*0.255)),0)+IF(F79="JPČ",IF(L79&gt;23,0,IF(J79&gt;23,(24-L79)*0.204,((24-L79)-(24-J79))*0.204)),0)+IF(F79="JEČ",IF(L79&gt;15,0,IF(J79&gt;15,(16-L79)*0.102,((16-L79)-(16-J79))*0.102)),0)+IF(F79="JEOF",IF(L79&gt;15,0,IF(J79&gt;15,(16-L79)*0.102,((16-L79)-(16-J79))*0.102)),0)+IF(F79="JnPČ",IF(L79&gt;15,0,IF(J79&gt;15,(16-L79)*0.153,((16-L79)-(16-J79))*0.153)),0)+IF(F79="JnEČ",IF(L79&gt;15,0,IF(J79&gt;15,(16-L79)*0.0765,((16-L79)-(16-J79))*0.0765)),0)+IF(F79="JčPČ",IF(L79&gt;15,0,IF(J79&gt;15,(16-L79)*0.06375,((16-L79)-(16-J79))*0.06375)),0)+IF(F79="JčEČ",IF(L79&gt;15,0,IF(J79&gt;15,(16-L79)*0.051,((16-L79)-(16-J79))*0.051)),0)+IF(F79="NEAK",IF(L79&gt;23,0,IF(J79&gt;23,(24-L79)*0.03444,((24-L79)-(24-J79))*0.03444)),0))</f>
        <v>5.9159999999999995</v>
      </c>
      <c r="Q79" s="13">
        <f t="shared" ref="Q79:Q81" si="33">IF(ISERROR(P79*100/N79),0,(P79*100/N79))</f>
        <v>14.331395348837207</v>
      </c>
      <c r="R79" s="12">
        <f t="shared" ref="R79:R81" si="34">IF(Q79&lt;=30,O79+P79,O79+O79*0.3)*IF(G79=1,0.4,IF(G79=2,0.75,IF(G79="1 (kas 4 m. 1 k. nerengiamos)",0.52,1)))*IF(D79="olimpinė",1,IF(M79="Ne",0.5,1))*IF(OR(A$5="Lietuvos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federacija"),IF(OR(J79&lt;8,K79&lt;16),0,1),1)*E79*IF(I79&lt;=1,1,1/I79)*IF(OR(A$5="Lietuvos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19.255967999999999</v>
      </c>
    </row>
    <row r="80" spans="1:18" s="10" customFormat="1">
      <c r="A80" s="38">
        <v>2</v>
      </c>
      <c r="B80" s="38" t="s">
        <v>168</v>
      </c>
      <c r="C80" s="54" t="s">
        <v>117</v>
      </c>
      <c r="D80" s="38" t="s">
        <v>118</v>
      </c>
      <c r="E80" s="38">
        <v>1</v>
      </c>
      <c r="F80" s="38" t="s">
        <v>205</v>
      </c>
      <c r="G80" s="38">
        <v>1</v>
      </c>
      <c r="H80" s="38" t="s">
        <v>119</v>
      </c>
      <c r="I80" s="38"/>
      <c r="J80" s="38">
        <v>36</v>
      </c>
      <c r="K80" s="38"/>
      <c r="L80" s="38">
        <v>4</v>
      </c>
      <c r="M80" s="38" t="s">
        <v>119</v>
      </c>
      <c r="N80" s="4">
        <f t="shared" si="30"/>
        <v>24</v>
      </c>
      <c r="O80" s="11">
        <f t="shared" si="31"/>
        <v>24</v>
      </c>
      <c r="P80" s="5">
        <f t="shared" si="32"/>
        <v>5.7119999999999997</v>
      </c>
      <c r="Q80" s="13">
        <f t="shared" si="33"/>
        <v>23.799999999999997</v>
      </c>
      <c r="R80" s="12">
        <f t="shared" si="34"/>
        <v>12.122496</v>
      </c>
    </row>
    <row r="81" spans="1:19" s="10" customFormat="1">
      <c r="A81" s="38">
        <v>3</v>
      </c>
      <c r="B81" s="38" t="s">
        <v>122</v>
      </c>
      <c r="C81" s="54" t="s">
        <v>117</v>
      </c>
      <c r="D81" s="38" t="s">
        <v>118</v>
      </c>
      <c r="E81" s="38">
        <v>1</v>
      </c>
      <c r="F81" s="38" t="s">
        <v>205</v>
      </c>
      <c r="G81" s="38">
        <v>1</v>
      </c>
      <c r="H81" s="38" t="s">
        <v>119</v>
      </c>
      <c r="I81" s="38"/>
      <c r="J81" s="38">
        <v>36</v>
      </c>
      <c r="K81" s="38"/>
      <c r="L81" s="38">
        <v>12</v>
      </c>
      <c r="M81" s="38" t="s">
        <v>119</v>
      </c>
      <c r="N81" s="4">
        <f t="shared" si="30"/>
        <v>11.98</v>
      </c>
      <c r="O81" s="11">
        <f t="shared" si="31"/>
        <v>11.98</v>
      </c>
      <c r="P81" s="5">
        <f t="shared" si="32"/>
        <v>4.08</v>
      </c>
      <c r="Q81" s="13">
        <f t="shared" si="33"/>
        <v>34.056761268781301</v>
      </c>
      <c r="R81" s="12">
        <f t="shared" si="34"/>
        <v>6.3541920000000003</v>
      </c>
    </row>
    <row r="82" spans="1:19" s="10" customFormat="1" ht="15.75" customHeight="1">
      <c r="A82" s="57" t="s">
        <v>3</v>
      </c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9"/>
      <c r="R82" s="12">
        <f>SUM(R79:R81)</f>
        <v>37.732655999999999</v>
      </c>
    </row>
    <row r="83" spans="1:19" s="10" customFormat="1" ht="14.25" customHeight="1">
      <c r="A83" s="17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2"/>
    </row>
    <row r="84" spans="1:19" s="10" customFormat="1">
      <c r="A84" s="66" t="s">
        <v>206</v>
      </c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53"/>
    </row>
    <row r="85" spans="1:19" s="10" customFormat="1">
      <c r="A85" s="60" t="s">
        <v>207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53"/>
    </row>
    <row r="86" spans="1:19" s="10" customFormat="1">
      <c r="A86" s="38">
        <v>1</v>
      </c>
      <c r="B86" s="38" t="s">
        <v>116</v>
      </c>
      <c r="C86" s="54" t="s">
        <v>117</v>
      </c>
      <c r="D86" s="38" t="s">
        <v>118</v>
      </c>
      <c r="E86" s="38">
        <v>1</v>
      </c>
      <c r="F86" s="38" t="s">
        <v>95</v>
      </c>
      <c r="G86" s="38">
        <v>1</v>
      </c>
      <c r="H86" s="38" t="s">
        <v>119</v>
      </c>
      <c r="I86" s="38"/>
      <c r="J86" s="38">
        <v>62</v>
      </c>
      <c r="K86" s="38"/>
      <c r="L86" s="38">
        <v>12</v>
      </c>
      <c r="M86" s="38" t="s">
        <v>119</v>
      </c>
      <c r="N86" s="4">
        <f t="shared" ref="N86:N91" si="35">(IF(F86="OŽ",IF(L86=1,612,IF(L86=2,473.76,IF(L86=3,380.16,IF(L86=4,201.6,IF(L86=5,187.2,IF(L86=6,172.8,IF(L86=7,165,IF(L86=8,160,0))))))))+IF(L86&lt;=8,0,IF(L86&lt;=16,153,IF(L86&lt;=24,120,IF(L86&lt;=32,89,IF(L86&lt;=48,58,0)))))-IF(L86&lt;=8,0,IF(L86&lt;=16,(L86-9)*3.06,IF(L86&lt;=24,(L86-17)*3.06,IF(L86&lt;=32,(L86-25)*3.06,IF(L86&lt;=48,(L86-33)*3.06,0))))),0)+IF(F86="PČ",IF(L86=1,449,IF(L86=2,314.6,IF(L86=3,238,IF(L86=4,172,IF(L86=5,159,IF(L86=6,145,IF(L86=7,132,IF(L86=8,119,0))))))))+IF(L86&lt;=8,0,IF(L86&lt;=16,88,IF(L86&lt;=24,55,IF(L86&lt;=32,22,0))))-IF(L86&lt;=8,0,IF(L86&lt;=16,(L86-9)*2.245,IF(L86&lt;=24,(L86-17)*2.245,IF(L86&lt;=32,(L86-25)*2.245,0)))),0)+IF(F86="PČneol",IF(L86=1,85,IF(L86=2,64.61,IF(L86=3,50.76,IF(L86=4,16.25,IF(L86=5,15,IF(L86=6,13.75,IF(L86=7,12.5,IF(L86=8,11.25,0))))))))+IF(L86&lt;=8,0,IF(L86&lt;=16,9,0))-IF(L86&lt;=8,0,IF(L86&lt;=16,(L86-9)*0.425,0)),0)+IF(F86="PŽ",IF(L86=1,85,IF(L86=2,59.5,IF(L86=3,45,IF(L86=4,32.5,IF(L86=5,30,IF(L86=6,27.5,IF(L86=7,25,IF(L86=8,22.5,0))))))))+IF(L86&lt;=8,0,IF(L86&lt;=16,19,IF(L86&lt;=24,13,IF(L86&lt;=32,8,0))))-IF(L86&lt;=8,0,IF(L86&lt;=16,(L86-9)*0.425,IF(L86&lt;=24,(L86-17)*0.425,IF(L86&lt;=32,(L86-25)*0.425,0)))),0)+IF(F86="EČ",IF(L86=1,204,IF(L86=2,156.24,IF(L86=3,123.84,IF(L86=4,72,IF(L86=5,66,IF(L86=6,60,IF(L86=7,54,IF(L86=8,48,0))))))))+IF(L86&lt;=8,0,IF(L86&lt;=16,40,IF(L86&lt;=24,25,0)))-IF(L86&lt;=8,0,IF(L86&lt;=16,(L86-9)*1.02,IF(L86&lt;=24,(L86-17)*1.02,0))),0)+IF(F86="EČneol",IF(L86=1,68,IF(L86=2,51.69,IF(L86=3,40.61,IF(L86=4,13,IF(L86=5,12,IF(L86=6,11,IF(L86=7,10,IF(L86=8,9,0)))))))))+IF(F86="EŽ",IF(L86=1,68,IF(L86=2,47.6,IF(L86=3,36,IF(L86=4,18,IF(L86=5,16.5,IF(L86=6,15,IF(L86=7,13.5,IF(L86=8,12,0))))))))+IF(L86&lt;=8,0,IF(L86&lt;=16,10,IF(L86&lt;=24,6,0)))-IF(L86&lt;=8,0,IF(L86&lt;=16,(L86-9)*0.34,IF(L86&lt;=24,(L86-17)*0.34,0))),0)+IF(F86="PT",IF(L86=1,68,IF(L86=2,52.08,IF(L86=3,41.28,IF(L86=4,24,IF(L86=5,22,IF(L86=6,20,IF(L86=7,18,IF(L86=8,16,0))))))))+IF(L86&lt;=8,0,IF(L86&lt;=16,13,IF(L86&lt;=24,9,IF(L86&lt;=32,4,0))))-IF(L86&lt;=8,0,IF(L86&lt;=16,(L86-9)*0.34,IF(L86&lt;=24,(L86-17)*0.34,IF(L86&lt;=32,(L86-25)*0.34,0)))),0)+IF(F86="JOŽ",IF(L86=1,85,IF(L86=2,59.5,IF(L86=3,45,IF(L86=4,32.5,IF(L86=5,30,IF(L86=6,27.5,IF(L86=7,25,IF(L86=8,22.5,0))))))))+IF(L86&lt;=8,0,IF(L86&lt;=16,19,IF(L86&lt;=24,13,0)))-IF(L86&lt;=8,0,IF(L86&lt;=16,(L86-9)*0.425,IF(L86&lt;=24,(L86-17)*0.425,0))),0)+IF(F86="JPČ",IF(L86=1,68,IF(L86=2,47.6,IF(L86=3,36,IF(L86=4,26,IF(L86=5,24,IF(L86=6,22,IF(L86=7,20,IF(L86=8,18,0))))))))+IF(L86&lt;=8,0,IF(L86&lt;=16,13,IF(L86&lt;=24,9,0)))-IF(L86&lt;=8,0,IF(L86&lt;=16,(L86-9)*0.34,IF(L86&lt;=24,(L86-17)*0.34,0))),0)+IF(F86="JEČ",IF(L86=1,34,IF(L86=2,26.04,IF(L86=3,20.6,IF(L86=4,12,IF(L86=5,11,IF(L86=6,10,IF(L86=7,9,IF(L86=8,8,0))))))))+IF(L86&lt;=8,0,IF(L86&lt;=16,6,0))-IF(L86&lt;=8,0,IF(L86&lt;=16,(L86-9)*0.17,0)),0)+IF(F86="JEOF",IF(L86=1,34,IF(L86=2,26.04,IF(L86=3,20.6,IF(L86=4,12,IF(L86=5,11,IF(L86=6,10,IF(L86=7,9,IF(L86=8,8,0))))))))+IF(L86&lt;=8,0,IF(L86&lt;=16,6,0))-IF(L86&lt;=8,0,IF(L86&lt;=16,(L86-9)*0.17,0)),0)+IF(F86="JnPČ",IF(L86=1,51,IF(L86=2,35.7,IF(L86=3,27,IF(L86=4,19.5,IF(L86=5,18,IF(L86=6,16.5,IF(L86=7,15,IF(L86=8,13.5,0))))))))+IF(L86&lt;=8,0,IF(L86&lt;=16,10,0))-IF(L86&lt;=8,0,IF(L86&lt;=16,(L86-9)*0.255,0)),0)+IF(F86="JnEČ",IF(L86=1,25.5,IF(L86=2,19.53,IF(L86=3,15.48,IF(L86=4,9,IF(L86=5,8.25,IF(L86=6,7.5,IF(L86=7,6.75,IF(L86=8,6,0))))))))+IF(L86&lt;=8,0,IF(L86&lt;=16,5,0))-IF(L86&lt;=8,0,IF(L86&lt;=16,(L86-9)*0.1275,0)),0)+IF(F86="JčPČ",IF(L86=1,21.25,IF(L86=2,14.5,IF(L86=3,11.5,IF(L86=4,7,IF(L86=5,6.5,IF(L86=6,6,IF(L86=7,5.5,IF(L86=8,5,0))))))))+IF(L86&lt;=8,0,IF(L86&lt;=16,4,0))-IF(L86&lt;=8,0,IF(L86&lt;=16,(L86-9)*0.10625,0)),0)+IF(F86="JčEČ",IF(L86=1,17,IF(L86=2,13.02,IF(L86=3,10.32,IF(L86=4,6,IF(L86=5,5.5,IF(L86=6,5,IF(L86=7,4.5,IF(L86=8,4,0))))))))+IF(L86&lt;=8,0,IF(L86&lt;=16,3,0))-IF(L86&lt;=8,0,IF(L86&lt;=16,(L86-9)*0.085,0)),0)+IF(F86="NEAK",IF(L86=1,11.48,IF(L86=2,8.79,IF(L86=3,6.97,IF(L86=4,4.05,IF(L86=5,3.71,IF(L86=6,3.38,IF(L86=7,3.04,IF(L86=8,2.7,0))))))))+IF(L86&lt;=8,0,IF(L86&lt;=16,2,IF(L86&lt;=24,1.3,0)))-IF(L86&lt;=8,0,IF(L86&lt;=16,(L86-9)*0.0574,IF(L86&lt;=24,(L86-17)*0.0574,0))),0))*IF(L86&lt;4,1,IF(OR(F86="PČ",F86="PŽ",F86="PT"),IF(J86&lt;32,J86/32,1),1))* IF(L86&lt;4,1,IF(OR(F86="EČ",F86="EŽ",F86="JOŽ",F86="JPČ",F86="NEAK"),IF(J86&lt;24,J86/24,1),1))*IF(L86&lt;4,1,IF(OR(F86="PČneol",F86="JEČ",F86="JEOF",F86="JnPČ",F86="JnEČ",F86="JčPČ",F86="JčEČ"),IF(J86&lt;16,J86/16,1),1))*IF(L86&lt;4,1,IF(F86="EČneol",IF(J86&lt;8,J86/8,1),1))</f>
        <v>81.265000000000001</v>
      </c>
      <c r="O86" s="11">
        <f t="shared" ref="O86:O91" si="36">IF(F86="OŽ",N86,IF(H86="Ne",IF(J86*0.3&lt;=J86-L86,N86,0),IF(J86*0.1&lt;=J86-L86,N86,0)))</f>
        <v>81.265000000000001</v>
      </c>
      <c r="P86" s="5">
        <f t="shared" ref="P86:P91" si="37">IF(O86=0,0,IF(F86="OŽ",IF(L86&gt;47,0,IF(J86&gt;47,(48-L86)*1.836,((48-L86)-(48-J86))*1.836)),0)+IF(F86="PČ",IF(L86&gt;31,0,IF(J86&gt;31,(32-L86)*1.347,((32-L86)-(32-J86))*1.347)),0)+ IF(F86="PČneol",IF(L86&gt;15,0,IF(J86&gt;15,(16-L86)*0.255,((16-L86)-(16-J86))*0.255)),0)+IF(F86="PŽ",IF(L86&gt;31,0,IF(J86&gt;31,(32-L86)*0.255,((32-L86)-(32-J86))*0.255)),0)+IF(F86="EČ",IF(L86&gt;23,0,IF(J86&gt;23,(24-L86)*0.612,((24-L86)-(24-J86))*0.612)),0)+IF(F86="EČneol",IF(L86&gt;7,0,IF(J86&gt;7,(8-L86)*0.204,((8-L86)-(8-J86))*0.204)),0)+IF(F86="EŽ",IF(L86&gt;23,0,IF(J86&gt;23,(24-L86)*0.204,((24-L86)-(24-J86))*0.204)),0)+IF(F86="PT",IF(L86&gt;31,0,IF(J86&gt;31,(32-L86)*0.204,((32-L86)-(32-J86))*0.204)),0)+IF(F86="JOŽ",IF(L86&gt;23,0,IF(J86&gt;23,(24-L86)*0.255,((24-L86)-(24-J86))*0.255)),0)+IF(F86="JPČ",IF(L86&gt;23,0,IF(J86&gt;23,(24-L86)*0.204,((24-L86)-(24-J86))*0.204)),0)+IF(F86="JEČ",IF(L86&gt;15,0,IF(J86&gt;15,(16-L86)*0.102,((16-L86)-(16-J86))*0.102)),0)+IF(F86="JEOF",IF(L86&gt;15,0,IF(J86&gt;15,(16-L86)*0.102,((16-L86)-(16-J86))*0.102)),0)+IF(F86="JnPČ",IF(L86&gt;15,0,IF(J86&gt;15,(16-L86)*0.153,((16-L86)-(16-J86))*0.153)),0)+IF(F86="JnEČ",IF(L86&gt;15,0,IF(J86&gt;15,(16-L86)*0.0765,((16-L86)-(16-J86))*0.0765)),0)+IF(F86="JčPČ",IF(L86&gt;15,0,IF(J86&gt;15,(16-L86)*0.06375,((16-L86)-(16-J86))*0.06375)),0)+IF(F86="JčEČ",IF(L86&gt;15,0,IF(J86&gt;15,(16-L86)*0.051,((16-L86)-(16-J86))*0.051)),0)+IF(F86="NEAK",IF(L86&gt;23,0,IF(J86&gt;23,(24-L86)*0.03444,((24-L86)-(24-J86))*0.03444)),0))</f>
        <v>26.939999999999998</v>
      </c>
      <c r="Q86" s="13">
        <f t="shared" ref="Q86:Q87" si="38">IF(ISERROR(P86*100/N86),0,(P86*100/N86))</f>
        <v>33.150802928690091</v>
      </c>
      <c r="R86" s="12">
        <f t="shared" ref="R86:R91" si="39">IF(Q86&lt;=30,O86+P86,O86+O86*0.3)*IF(G86=1,0.4,IF(G86=2,0.75,IF(G86="1 (kas 4 m. 1 k. nerengiamos)",0.52,1)))*IF(D86="olimpinė",1,IF(M86="Ne",0.5,1))*IF(OR(A$5="Lietuvos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federacija"),IF(OR(J86&lt;8,K86&lt;16),0,1),1)*E86*IF(I86&lt;=1,1,1/I86)*IF(OR(A$5="Lietuvos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43.102956000000006</v>
      </c>
      <c r="S86" s="23"/>
    </row>
    <row r="87" spans="1:19" s="10" customFormat="1">
      <c r="A87" s="38">
        <v>2</v>
      </c>
      <c r="B87" s="38" t="s">
        <v>208</v>
      </c>
      <c r="C87" s="54" t="s">
        <v>117</v>
      </c>
      <c r="D87" s="38" t="s">
        <v>118</v>
      </c>
      <c r="E87" s="38">
        <v>1</v>
      </c>
      <c r="F87" s="38" t="s">
        <v>95</v>
      </c>
      <c r="G87" s="38">
        <v>1</v>
      </c>
      <c r="H87" s="38" t="s">
        <v>119</v>
      </c>
      <c r="I87" s="38"/>
      <c r="J87" s="38">
        <v>62</v>
      </c>
      <c r="K87" s="38"/>
      <c r="L87" s="38">
        <v>31</v>
      </c>
      <c r="M87" s="38" t="s">
        <v>119</v>
      </c>
      <c r="N87" s="4">
        <f t="shared" si="35"/>
        <v>8.5299999999999994</v>
      </c>
      <c r="O87" s="11">
        <f t="shared" si="36"/>
        <v>8.5299999999999994</v>
      </c>
      <c r="P87" s="5">
        <f t="shared" si="37"/>
        <v>1.347</v>
      </c>
      <c r="Q87" s="13">
        <f t="shared" si="38"/>
        <v>15.791324736225087</v>
      </c>
      <c r="R87" s="12">
        <f t="shared" si="39"/>
        <v>4.0298159999999994</v>
      </c>
      <c r="S87" s="23"/>
    </row>
    <row r="88" spans="1:19" s="10" customFormat="1">
      <c r="A88" s="38">
        <v>3</v>
      </c>
      <c r="B88" s="38" t="s">
        <v>121</v>
      </c>
      <c r="C88" s="54" t="s">
        <v>117</v>
      </c>
      <c r="D88" s="38" t="s">
        <v>118</v>
      </c>
      <c r="E88" s="38">
        <v>1</v>
      </c>
      <c r="F88" s="38" t="s">
        <v>95</v>
      </c>
      <c r="G88" s="38">
        <v>1</v>
      </c>
      <c r="H88" s="38" t="s">
        <v>119</v>
      </c>
      <c r="I88" s="38"/>
      <c r="J88" s="38">
        <v>62</v>
      </c>
      <c r="K88" s="38"/>
      <c r="L88" s="38">
        <v>37</v>
      </c>
      <c r="M88" s="38" t="s">
        <v>119</v>
      </c>
      <c r="N88" s="4">
        <f t="shared" si="35"/>
        <v>0</v>
      </c>
      <c r="O88" s="11">
        <f t="shared" si="36"/>
        <v>0</v>
      </c>
      <c r="P88" s="5">
        <f t="shared" si="37"/>
        <v>0</v>
      </c>
      <c r="Q88" s="13">
        <f>IF(ISERROR(P88*100/N88),0,(P88*100/N88))</f>
        <v>0</v>
      </c>
      <c r="R88" s="12">
        <f t="shared" si="39"/>
        <v>0</v>
      </c>
    </row>
    <row r="89" spans="1:19" s="10" customFormat="1">
      <c r="A89" s="38">
        <v>4</v>
      </c>
      <c r="B89" s="38" t="s">
        <v>122</v>
      </c>
      <c r="C89" s="54" t="s">
        <v>117</v>
      </c>
      <c r="D89" s="38" t="s">
        <v>118</v>
      </c>
      <c r="E89" s="38">
        <v>1</v>
      </c>
      <c r="F89" s="38" t="s">
        <v>95</v>
      </c>
      <c r="G89" s="38">
        <v>1</v>
      </c>
      <c r="H89" s="38" t="s">
        <v>119</v>
      </c>
      <c r="I89" s="38"/>
      <c r="J89" s="38">
        <v>76</v>
      </c>
      <c r="K89" s="38"/>
      <c r="L89" s="38">
        <v>3</v>
      </c>
      <c r="M89" s="38" t="s">
        <v>119</v>
      </c>
      <c r="N89" s="4">
        <f t="shared" si="35"/>
        <v>238</v>
      </c>
      <c r="O89" s="11">
        <f t="shared" si="36"/>
        <v>238</v>
      </c>
      <c r="P89" s="5">
        <f t="shared" si="37"/>
        <v>39.063000000000002</v>
      </c>
      <c r="Q89" s="13">
        <f t="shared" ref="Q89:Q91" si="40">IF(ISERROR(P89*100/N89),0,(P89*100/N89))</f>
        <v>16.413025210084033</v>
      </c>
      <c r="R89" s="12">
        <f t="shared" si="39"/>
        <v>113.041704</v>
      </c>
    </row>
    <row r="90" spans="1:19" s="10" customFormat="1" ht="30">
      <c r="A90" s="38">
        <v>5</v>
      </c>
      <c r="B90" s="38" t="s">
        <v>209</v>
      </c>
      <c r="C90" s="54" t="s">
        <v>137</v>
      </c>
      <c r="D90" s="38" t="s">
        <v>126</v>
      </c>
      <c r="E90" s="38">
        <v>3</v>
      </c>
      <c r="F90" s="38" t="s">
        <v>97</v>
      </c>
      <c r="G90" s="38">
        <v>1</v>
      </c>
      <c r="H90" s="38" t="s">
        <v>169</v>
      </c>
      <c r="I90" s="38"/>
      <c r="J90" s="38">
        <v>13</v>
      </c>
      <c r="K90" s="55">
        <v>20</v>
      </c>
      <c r="L90" s="38">
        <v>8</v>
      </c>
      <c r="M90" s="38" t="s">
        <v>119</v>
      </c>
      <c r="N90" s="4">
        <f t="shared" si="35"/>
        <v>9.140625</v>
      </c>
      <c r="O90" s="11">
        <f t="shared" si="36"/>
        <v>9.140625</v>
      </c>
      <c r="P90" s="5">
        <f t="shared" si="37"/>
        <v>1.2749999999999999</v>
      </c>
      <c r="Q90" s="13">
        <f t="shared" si="40"/>
        <v>13.948717948717947</v>
      </c>
      <c r="R90" s="12">
        <f t="shared" si="39"/>
        <v>12.748725000000002</v>
      </c>
    </row>
    <row r="91" spans="1:19" s="10" customFormat="1">
      <c r="A91" s="38">
        <v>6</v>
      </c>
      <c r="B91" s="38" t="s">
        <v>210</v>
      </c>
      <c r="C91" s="54" t="s">
        <v>125</v>
      </c>
      <c r="D91" s="38" t="s">
        <v>126</v>
      </c>
      <c r="E91" s="38">
        <v>2</v>
      </c>
      <c r="F91" s="38" t="s">
        <v>97</v>
      </c>
      <c r="G91" s="38">
        <v>1</v>
      </c>
      <c r="H91" s="38" t="s">
        <v>169</v>
      </c>
      <c r="I91" s="38"/>
      <c r="J91" s="38">
        <v>20</v>
      </c>
      <c r="K91" s="55">
        <v>20</v>
      </c>
      <c r="L91" s="38">
        <v>10</v>
      </c>
      <c r="M91" s="38" t="s">
        <v>119</v>
      </c>
      <c r="N91" s="4">
        <f t="shared" si="35"/>
        <v>8.5749999999999993</v>
      </c>
      <c r="O91" s="11">
        <f t="shared" si="36"/>
        <v>8.5749999999999993</v>
      </c>
      <c r="P91" s="5">
        <f t="shared" si="37"/>
        <v>1.53</v>
      </c>
      <c r="Q91" s="13">
        <f t="shared" si="40"/>
        <v>17.84256559766764</v>
      </c>
      <c r="R91" s="12">
        <f t="shared" si="39"/>
        <v>8.2456800000000001</v>
      </c>
    </row>
    <row r="92" spans="1:19" s="10" customFormat="1" ht="15.75" customHeight="1">
      <c r="A92" s="57" t="s">
        <v>3</v>
      </c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9"/>
      <c r="R92" s="12">
        <f>SUM(R86:R91)</f>
        <v>181.168881</v>
      </c>
    </row>
    <row r="93" spans="1:19" s="10" customFormat="1">
      <c r="A93" s="66" t="s">
        <v>211</v>
      </c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53"/>
    </row>
    <row r="94" spans="1:19" s="10" customFormat="1">
      <c r="A94" s="60" t="s">
        <v>212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53"/>
    </row>
    <row r="95" spans="1:19" s="10" customFormat="1">
      <c r="A95" s="38">
        <v>1</v>
      </c>
      <c r="B95" s="38" t="s">
        <v>136</v>
      </c>
      <c r="C95" s="54" t="s">
        <v>174</v>
      </c>
      <c r="D95" s="38" t="s">
        <v>118</v>
      </c>
      <c r="E95" s="38">
        <v>1</v>
      </c>
      <c r="F95" s="38" t="s">
        <v>99</v>
      </c>
      <c r="G95" s="38">
        <v>1</v>
      </c>
      <c r="H95" s="38" t="s">
        <v>119</v>
      </c>
      <c r="I95" s="38"/>
      <c r="J95" s="38">
        <v>61</v>
      </c>
      <c r="K95" s="38"/>
      <c r="L95" s="38">
        <v>34</v>
      </c>
      <c r="M95" s="38" t="s">
        <v>119</v>
      </c>
      <c r="N95" s="4">
        <f t="shared" ref="N95:N98" si="41">(IF(F95="OŽ",IF(L95=1,612,IF(L95=2,473.76,IF(L95=3,380.16,IF(L95=4,201.6,IF(L95=5,187.2,IF(L95=6,172.8,IF(L95=7,165,IF(L95=8,160,0))))))))+IF(L95&lt;=8,0,IF(L95&lt;=16,153,IF(L95&lt;=24,120,IF(L95&lt;=32,89,IF(L95&lt;=48,58,0)))))-IF(L95&lt;=8,0,IF(L95&lt;=16,(L95-9)*3.06,IF(L95&lt;=24,(L95-17)*3.06,IF(L95&lt;=32,(L95-25)*3.06,IF(L95&lt;=48,(L95-33)*3.06,0))))),0)+IF(F95="PČ",IF(L95=1,449,IF(L95=2,314.6,IF(L95=3,238,IF(L95=4,172,IF(L95=5,159,IF(L95=6,145,IF(L95=7,132,IF(L95=8,119,0))))))))+IF(L95&lt;=8,0,IF(L95&lt;=16,88,IF(L95&lt;=24,55,IF(L95&lt;=32,22,0))))-IF(L95&lt;=8,0,IF(L95&lt;=16,(L95-9)*2.245,IF(L95&lt;=24,(L95-17)*2.245,IF(L95&lt;=32,(L95-25)*2.245,0)))),0)+IF(F95="PČneol",IF(L95=1,85,IF(L95=2,64.61,IF(L95=3,50.76,IF(L95=4,16.25,IF(L95=5,15,IF(L95=6,13.75,IF(L95=7,12.5,IF(L95=8,11.25,0))))))))+IF(L95&lt;=8,0,IF(L95&lt;=16,9,0))-IF(L95&lt;=8,0,IF(L95&lt;=16,(L95-9)*0.425,0)),0)+IF(F95="PŽ",IF(L95=1,85,IF(L95=2,59.5,IF(L95=3,45,IF(L95=4,32.5,IF(L95=5,30,IF(L95=6,27.5,IF(L95=7,25,IF(L95=8,22.5,0))))))))+IF(L95&lt;=8,0,IF(L95&lt;=16,19,IF(L95&lt;=24,13,IF(L95&lt;=32,8,0))))-IF(L95&lt;=8,0,IF(L95&lt;=16,(L95-9)*0.425,IF(L95&lt;=24,(L95-17)*0.425,IF(L95&lt;=32,(L95-25)*0.425,0)))),0)+IF(F95="EČ",IF(L95=1,204,IF(L95=2,156.24,IF(L95=3,123.84,IF(L95=4,72,IF(L95=5,66,IF(L95=6,60,IF(L95=7,54,IF(L95=8,48,0))))))))+IF(L95&lt;=8,0,IF(L95&lt;=16,40,IF(L95&lt;=24,25,0)))-IF(L95&lt;=8,0,IF(L95&lt;=16,(L95-9)*1.02,IF(L95&lt;=24,(L95-17)*1.02,0))),0)+IF(F95="EČneol",IF(L95=1,68,IF(L95=2,51.69,IF(L95=3,40.61,IF(L95=4,13,IF(L95=5,12,IF(L95=6,11,IF(L95=7,10,IF(L95=8,9,0)))))))))+IF(F95="EŽ",IF(L95=1,68,IF(L95=2,47.6,IF(L95=3,36,IF(L95=4,18,IF(L95=5,16.5,IF(L95=6,15,IF(L95=7,13.5,IF(L95=8,12,0))))))))+IF(L95&lt;=8,0,IF(L95&lt;=16,10,IF(L95&lt;=24,6,0)))-IF(L95&lt;=8,0,IF(L95&lt;=16,(L95-9)*0.34,IF(L95&lt;=24,(L95-17)*0.34,0))),0)+IF(F95="PT",IF(L95=1,68,IF(L95=2,52.08,IF(L95=3,41.28,IF(L95=4,24,IF(L95=5,22,IF(L95=6,20,IF(L95=7,18,IF(L95=8,16,0))))))))+IF(L95&lt;=8,0,IF(L95&lt;=16,13,IF(L95&lt;=24,9,IF(L95&lt;=32,4,0))))-IF(L95&lt;=8,0,IF(L95&lt;=16,(L95-9)*0.34,IF(L95&lt;=24,(L95-17)*0.34,IF(L95&lt;=32,(L95-25)*0.34,0)))),0)+IF(F95="JOŽ",IF(L95=1,85,IF(L95=2,59.5,IF(L95=3,45,IF(L95=4,32.5,IF(L95=5,30,IF(L95=6,27.5,IF(L95=7,25,IF(L95=8,22.5,0))))))))+IF(L95&lt;=8,0,IF(L95&lt;=16,19,IF(L95&lt;=24,13,0)))-IF(L95&lt;=8,0,IF(L95&lt;=16,(L95-9)*0.425,IF(L95&lt;=24,(L95-17)*0.425,0))),0)+IF(F95="JPČ",IF(L95=1,68,IF(L95=2,47.6,IF(L95=3,36,IF(L95=4,26,IF(L95=5,24,IF(L95=6,22,IF(L95=7,20,IF(L95=8,18,0))))))))+IF(L95&lt;=8,0,IF(L95&lt;=16,13,IF(L95&lt;=24,9,0)))-IF(L95&lt;=8,0,IF(L95&lt;=16,(L95-9)*0.34,IF(L95&lt;=24,(L95-17)*0.34,0))),0)+IF(F95="JEČ",IF(L95=1,34,IF(L95=2,26.04,IF(L95=3,20.6,IF(L95=4,12,IF(L95=5,11,IF(L95=6,10,IF(L95=7,9,IF(L95=8,8,0))))))))+IF(L95&lt;=8,0,IF(L95&lt;=16,6,0))-IF(L95&lt;=8,0,IF(L95&lt;=16,(L95-9)*0.17,0)),0)+IF(F95="JEOF",IF(L95=1,34,IF(L95=2,26.04,IF(L95=3,20.6,IF(L95=4,12,IF(L95=5,11,IF(L95=6,10,IF(L95=7,9,IF(L95=8,8,0))))))))+IF(L95&lt;=8,0,IF(L95&lt;=16,6,0))-IF(L95&lt;=8,0,IF(L95&lt;=16,(L95-9)*0.17,0)),0)+IF(F95="JnPČ",IF(L95=1,51,IF(L95=2,35.7,IF(L95=3,27,IF(L95=4,19.5,IF(L95=5,18,IF(L95=6,16.5,IF(L95=7,15,IF(L95=8,13.5,0))))))))+IF(L95&lt;=8,0,IF(L95&lt;=16,10,0))-IF(L95&lt;=8,0,IF(L95&lt;=16,(L95-9)*0.255,0)),0)+IF(F95="JnEČ",IF(L95=1,25.5,IF(L95=2,19.53,IF(L95=3,15.48,IF(L95=4,9,IF(L95=5,8.25,IF(L95=6,7.5,IF(L95=7,6.75,IF(L95=8,6,0))))))))+IF(L95&lt;=8,0,IF(L95&lt;=16,5,0))-IF(L95&lt;=8,0,IF(L95&lt;=16,(L95-9)*0.1275,0)),0)+IF(F95="JčPČ",IF(L95=1,21.25,IF(L95=2,14.5,IF(L95=3,11.5,IF(L95=4,7,IF(L95=5,6.5,IF(L95=6,6,IF(L95=7,5.5,IF(L95=8,5,0))))))))+IF(L95&lt;=8,0,IF(L95&lt;=16,4,0))-IF(L95&lt;=8,0,IF(L95&lt;=16,(L95-9)*0.10625,0)),0)+IF(F95="JčEČ",IF(L95=1,17,IF(L95=2,13.02,IF(L95=3,10.32,IF(L95=4,6,IF(L95=5,5.5,IF(L95=6,5,IF(L95=7,4.5,IF(L95=8,4,0))))))))+IF(L95&lt;=8,0,IF(L95&lt;=16,3,0))-IF(L95&lt;=8,0,IF(L95&lt;=16,(L95-9)*0.085,0)),0)+IF(F95="NEAK",IF(L95=1,11.48,IF(L95=2,8.79,IF(L95=3,6.97,IF(L95=4,4.05,IF(L95=5,3.71,IF(L95=6,3.38,IF(L95=7,3.04,IF(L95=8,2.7,0))))))))+IF(L95&lt;=8,0,IF(L95&lt;=16,2,IF(L95&lt;=24,1.3,0)))-IF(L95&lt;=8,0,IF(L95&lt;=16,(L95-9)*0.0574,IF(L95&lt;=24,(L95-17)*0.0574,0))),0))*IF(L95&lt;4,1,IF(OR(F95="PČ",F95="PŽ",F95="PT"),IF(J95&lt;32,J95/32,1),1))* IF(L95&lt;4,1,IF(OR(F95="EČ",F95="EŽ",F95="JOŽ",F95="JPČ",F95="NEAK"),IF(J95&lt;24,J95/24,1),1))*IF(L95&lt;4,1,IF(OR(F95="PČneol",F95="JEČ",F95="JEOF",F95="JnPČ",F95="JnEČ",F95="JčPČ",F95="JčEČ"),IF(J95&lt;16,J95/16,1),1))*IF(L95&lt;4,1,IF(F95="EČneol",IF(J95&lt;8,J95/8,1),1))</f>
        <v>0</v>
      </c>
      <c r="O95" s="11">
        <f t="shared" ref="O95:O98" si="42">IF(F95="OŽ",N95,IF(H95="Ne",IF(J95*0.3&lt;=J95-L95,N95,0),IF(J95*0.1&lt;=J95-L95,N95,0)))</f>
        <v>0</v>
      </c>
      <c r="P95" s="5">
        <f t="shared" ref="P95:P98" si="43">IF(O95=0,0,IF(F95="OŽ",IF(L95&gt;47,0,IF(J95&gt;47,(48-L95)*1.836,((48-L95)-(48-J95))*1.836)),0)+IF(F95="PČ",IF(L95&gt;31,0,IF(J95&gt;31,(32-L95)*1.347,((32-L95)-(32-J95))*1.347)),0)+ IF(F95="PČneol",IF(L95&gt;15,0,IF(J95&gt;15,(16-L95)*0.255,((16-L95)-(16-J95))*0.255)),0)+IF(F95="PŽ",IF(L95&gt;31,0,IF(J95&gt;31,(32-L95)*0.255,((32-L95)-(32-J95))*0.255)),0)+IF(F95="EČ",IF(L95&gt;23,0,IF(J95&gt;23,(24-L95)*0.612,((24-L95)-(24-J95))*0.612)),0)+IF(F95="EČneol",IF(L95&gt;7,0,IF(J95&gt;7,(8-L95)*0.204,((8-L95)-(8-J95))*0.204)),0)+IF(F95="EŽ",IF(L95&gt;23,0,IF(J95&gt;23,(24-L95)*0.204,((24-L95)-(24-J95))*0.204)),0)+IF(F95="PT",IF(L95&gt;31,0,IF(J95&gt;31,(32-L95)*0.204,((32-L95)-(32-J95))*0.204)),0)+IF(F95="JOŽ",IF(L95&gt;23,0,IF(J95&gt;23,(24-L95)*0.255,((24-L95)-(24-J95))*0.255)),0)+IF(F95="JPČ",IF(L95&gt;23,0,IF(J95&gt;23,(24-L95)*0.204,((24-L95)-(24-J95))*0.204)),0)+IF(F95="JEČ",IF(L95&gt;15,0,IF(J95&gt;15,(16-L95)*0.102,((16-L95)-(16-J95))*0.102)),0)+IF(F95="JEOF",IF(L95&gt;15,0,IF(J95&gt;15,(16-L95)*0.102,((16-L95)-(16-J95))*0.102)),0)+IF(F95="JnPČ",IF(L95&gt;15,0,IF(J95&gt;15,(16-L95)*0.153,((16-L95)-(16-J95))*0.153)),0)+IF(F95="JnEČ",IF(L95&gt;15,0,IF(J95&gt;15,(16-L95)*0.0765,((16-L95)-(16-J95))*0.0765)),0)+IF(F95="JčPČ",IF(L95&gt;15,0,IF(J95&gt;15,(16-L95)*0.06375,((16-L95)-(16-J95))*0.06375)),0)+IF(F95="JčEČ",IF(L95&gt;15,0,IF(J95&gt;15,(16-L95)*0.051,((16-L95)-(16-J95))*0.051)),0)+IF(F95="NEAK",IF(L95&gt;23,0,IF(J95&gt;23,(24-L95)*0.03444,((24-L95)-(24-J95))*0.03444)),0))</f>
        <v>0</v>
      </c>
      <c r="Q95" s="13">
        <f t="shared" ref="Q95:Q98" si="44">IF(ISERROR(P95*100/N95),0,(P95*100/N95))</f>
        <v>0</v>
      </c>
      <c r="R95" s="12">
        <f t="shared" ref="R95:R98" si="45">IF(Q95&lt;=30,O95+P95,O95+O95*0.3)*IF(G95=1,0.4,IF(G95=2,0.75,IF(G95="1 (kas 4 m. 1 k. nerengiamos)",0.52,1)))*IF(D95="olimpinė",1,IF(M95="Ne",0.5,1))*IF(OR(A$5="Lietuvos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federacija"),IF(OR(J95&lt;8,K95&lt;16),0,1),1)*E95*IF(I95&lt;=1,1,1/I95)*IF(OR(A$5="Lietuvos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0</v>
      </c>
    </row>
    <row r="96" spans="1:19" s="10" customFormat="1">
      <c r="A96" s="38">
        <v>2</v>
      </c>
      <c r="B96" s="38" t="s">
        <v>213</v>
      </c>
      <c r="C96" s="54" t="s">
        <v>174</v>
      </c>
      <c r="D96" s="38" t="s">
        <v>118</v>
      </c>
      <c r="E96" s="38">
        <v>1</v>
      </c>
      <c r="F96" s="38" t="s">
        <v>99</v>
      </c>
      <c r="G96" s="38">
        <v>1</v>
      </c>
      <c r="H96" s="38" t="s">
        <v>119</v>
      </c>
      <c r="I96" s="38"/>
      <c r="J96" s="38">
        <v>61</v>
      </c>
      <c r="K96" s="38"/>
      <c r="L96" s="38">
        <v>19</v>
      </c>
      <c r="M96" s="38" t="s">
        <v>119</v>
      </c>
      <c r="N96" s="4">
        <f t="shared" si="41"/>
        <v>8.32</v>
      </c>
      <c r="O96" s="11">
        <f t="shared" si="42"/>
        <v>8.32</v>
      </c>
      <c r="P96" s="5">
        <f t="shared" si="43"/>
        <v>1.02</v>
      </c>
      <c r="Q96" s="13">
        <f t="shared" si="44"/>
        <v>12.259615384615385</v>
      </c>
      <c r="R96" s="12">
        <f t="shared" si="45"/>
        <v>3.8107200000000003</v>
      </c>
    </row>
    <row r="97" spans="1:18" s="10" customFormat="1">
      <c r="A97" s="38">
        <v>3</v>
      </c>
      <c r="B97" s="38" t="s">
        <v>123</v>
      </c>
      <c r="C97" s="54" t="s">
        <v>174</v>
      </c>
      <c r="D97" s="38" t="s">
        <v>118</v>
      </c>
      <c r="E97" s="38">
        <v>1</v>
      </c>
      <c r="F97" s="38" t="s">
        <v>99</v>
      </c>
      <c r="G97" s="38">
        <v>1</v>
      </c>
      <c r="H97" s="38" t="s">
        <v>119</v>
      </c>
      <c r="I97" s="38"/>
      <c r="J97" s="38">
        <v>73</v>
      </c>
      <c r="K97" s="38"/>
      <c r="L97" s="38">
        <v>51</v>
      </c>
      <c r="M97" s="38" t="s">
        <v>119</v>
      </c>
      <c r="N97" s="4">
        <f t="shared" si="41"/>
        <v>0</v>
      </c>
      <c r="O97" s="11">
        <f t="shared" si="42"/>
        <v>0</v>
      </c>
      <c r="P97" s="5">
        <f t="shared" si="43"/>
        <v>0</v>
      </c>
      <c r="Q97" s="13">
        <f t="shared" si="44"/>
        <v>0</v>
      </c>
      <c r="R97" s="12">
        <f t="shared" si="45"/>
        <v>0</v>
      </c>
    </row>
    <row r="98" spans="1:18" s="10" customFormat="1">
      <c r="A98" s="38">
        <v>4</v>
      </c>
      <c r="B98" s="38" t="s">
        <v>124</v>
      </c>
      <c r="C98" s="54" t="s">
        <v>125</v>
      </c>
      <c r="D98" s="38" t="s">
        <v>126</v>
      </c>
      <c r="E98" s="38">
        <v>2</v>
      </c>
      <c r="F98" s="38" t="s">
        <v>99</v>
      </c>
      <c r="G98" s="38">
        <v>1</v>
      </c>
      <c r="H98" s="38" t="s">
        <v>169</v>
      </c>
      <c r="I98" s="38"/>
      <c r="J98" s="38">
        <v>17</v>
      </c>
      <c r="K98" s="55">
        <v>20</v>
      </c>
      <c r="L98" s="38">
        <v>9</v>
      </c>
      <c r="M98" s="38" t="s">
        <v>119</v>
      </c>
      <c r="N98" s="4">
        <f t="shared" si="41"/>
        <v>9.2083333333333339</v>
      </c>
      <c r="O98" s="11">
        <f t="shared" si="42"/>
        <v>9.2083333333333339</v>
      </c>
      <c r="P98" s="5">
        <f t="shared" si="43"/>
        <v>1.6319999999999999</v>
      </c>
      <c r="Q98" s="13">
        <f t="shared" si="44"/>
        <v>17.723076923076921</v>
      </c>
      <c r="R98" s="12">
        <f t="shared" si="45"/>
        <v>8.8457120000000007</v>
      </c>
    </row>
    <row r="99" spans="1:18" s="10" customFormat="1" ht="15.75" customHeight="1">
      <c r="A99" s="57" t="s">
        <v>3</v>
      </c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9"/>
      <c r="R99" s="12">
        <f>SUM(R95:R98)</f>
        <v>12.656432000000001</v>
      </c>
    </row>
    <row r="100" spans="1:18" s="10" customFormat="1">
      <c r="A100" s="66" t="s">
        <v>214</v>
      </c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53"/>
    </row>
    <row r="101" spans="1:18" s="10" customFormat="1">
      <c r="A101" s="60" t="s">
        <v>215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53"/>
    </row>
    <row r="102" spans="1:18" s="10" customFormat="1">
      <c r="A102" s="38">
        <v>1</v>
      </c>
      <c r="B102" s="38" t="s">
        <v>192</v>
      </c>
      <c r="C102" s="54" t="s">
        <v>174</v>
      </c>
      <c r="D102" s="38" t="s">
        <v>118</v>
      </c>
      <c r="E102" s="38">
        <v>1</v>
      </c>
      <c r="F102" s="38" t="s">
        <v>100</v>
      </c>
      <c r="G102" s="38">
        <v>1</v>
      </c>
      <c r="H102" s="38" t="s">
        <v>169</v>
      </c>
      <c r="I102" s="38"/>
      <c r="J102" s="38">
        <v>86</v>
      </c>
      <c r="K102" s="38"/>
      <c r="L102" s="38">
        <v>67</v>
      </c>
      <c r="M102" s="38" t="s">
        <v>119</v>
      </c>
      <c r="N102" s="4">
        <f t="shared" ref="N102:N105" si="46">(IF(F102="OŽ",IF(L102=1,612,IF(L102=2,473.76,IF(L102=3,380.16,IF(L102=4,201.6,IF(L102=5,187.2,IF(L102=6,172.8,IF(L102=7,165,IF(L102=8,160,0))))))))+IF(L102&lt;=8,0,IF(L102&lt;=16,153,IF(L102&lt;=24,120,IF(L102&lt;=32,89,IF(L102&lt;=48,58,0)))))-IF(L102&lt;=8,0,IF(L102&lt;=16,(L102-9)*3.06,IF(L102&lt;=24,(L102-17)*3.06,IF(L102&lt;=32,(L102-25)*3.06,IF(L102&lt;=48,(L102-33)*3.06,0))))),0)+IF(F102="PČ",IF(L102=1,449,IF(L102=2,314.6,IF(L102=3,238,IF(L102=4,172,IF(L102=5,159,IF(L102=6,145,IF(L102=7,132,IF(L102=8,119,0))))))))+IF(L102&lt;=8,0,IF(L102&lt;=16,88,IF(L102&lt;=24,55,IF(L102&lt;=32,22,0))))-IF(L102&lt;=8,0,IF(L102&lt;=16,(L102-9)*2.245,IF(L102&lt;=24,(L102-17)*2.245,IF(L102&lt;=32,(L102-25)*2.245,0)))),0)+IF(F102="PČneol",IF(L102=1,85,IF(L102=2,64.61,IF(L102=3,50.76,IF(L102=4,16.25,IF(L102=5,15,IF(L102=6,13.75,IF(L102=7,12.5,IF(L102=8,11.25,0))))))))+IF(L102&lt;=8,0,IF(L102&lt;=16,9,0))-IF(L102&lt;=8,0,IF(L102&lt;=16,(L102-9)*0.425,0)),0)+IF(F102="PŽ",IF(L102=1,85,IF(L102=2,59.5,IF(L102=3,45,IF(L102=4,32.5,IF(L102=5,30,IF(L102=6,27.5,IF(L102=7,25,IF(L102=8,22.5,0))))))))+IF(L102&lt;=8,0,IF(L102&lt;=16,19,IF(L102&lt;=24,13,IF(L102&lt;=32,8,0))))-IF(L102&lt;=8,0,IF(L102&lt;=16,(L102-9)*0.425,IF(L102&lt;=24,(L102-17)*0.425,IF(L102&lt;=32,(L102-25)*0.425,0)))),0)+IF(F102="EČ",IF(L102=1,204,IF(L102=2,156.24,IF(L102=3,123.84,IF(L102=4,72,IF(L102=5,66,IF(L102=6,60,IF(L102=7,54,IF(L102=8,48,0))))))))+IF(L102&lt;=8,0,IF(L102&lt;=16,40,IF(L102&lt;=24,25,0)))-IF(L102&lt;=8,0,IF(L102&lt;=16,(L102-9)*1.02,IF(L102&lt;=24,(L102-17)*1.02,0))),0)+IF(F102="EČneol",IF(L102=1,68,IF(L102=2,51.69,IF(L102=3,40.61,IF(L102=4,13,IF(L102=5,12,IF(L102=6,11,IF(L102=7,10,IF(L102=8,9,0)))))))))+IF(F102="EŽ",IF(L102=1,68,IF(L102=2,47.6,IF(L102=3,36,IF(L102=4,18,IF(L102=5,16.5,IF(L102=6,15,IF(L102=7,13.5,IF(L102=8,12,0))))))))+IF(L102&lt;=8,0,IF(L102&lt;=16,10,IF(L102&lt;=24,6,0)))-IF(L102&lt;=8,0,IF(L102&lt;=16,(L102-9)*0.34,IF(L102&lt;=24,(L102-17)*0.34,0))),0)+IF(F102="PT",IF(L102=1,68,IF(L102=2,52.08,IF(L102=3,41.28,IF(L102=4,24,IF(L102=5,22,IF(L102=6,20,IF(L102=7,18,IF(L102=8,16,0))))))))+IF(L102&lt;=8,0,IF(L102&lt;=16,13,IF(L102&lt;=24,9,IF(L102&lt;=32,4,0))))-IF(L102&lt;=8,0,IF(L102&lt;=16,(L102-9)*0.34,IF(L102&lt;=24,(L102-17)*0.34,IF(L102&lt;=32,(L102-25)*0.34,0)))),0)+IF(F102="JOŽ",IF(L102=1,85,IF(L102=2,59.5,IF(L102=3,45,IF(L102=4,32.5,IF(L102=5,30,IF(L102=6,27.5,IF(L102=7,25,IF(L102=8,22.5,0))))))))+IF(L102&lt;=8,0,IF(L102&lt;=16,19,IF(L102&lt;=24,13,0)))-IF(L102&lt;=8,0,IF(L102&lt;=16,(L102-9)*0.425,IF(L102&lt;=24,(L102-17)*0.425,0))),0)+IF(F102="JPČ",IF(L102=1,68,IF(L102=2,47.6,IF(L102=3,36,IF(L102=4,26,IF(L102=5,24,IF(L102=6,22,IF(L102=7,20,IF(L102=8,18,0))))))))+IF(L102&lt;=8,0,IF(L102&lt;=16,13,IF(L102&lt;=24,9,0)))-IF(L102&lt;=8,0,IF(L102&lt;=16,(L102-9)*0.34,IF(L102&lt;=24,(L102-17)*0.34,0))),0)+IF(F102="JEČ",IF(L102=1,34,IF(L102=2,26.04,IF(L102=3,20.6,IF(L102=4,12,IF(L102=5,11,IF(L102=6,10,IF(L102=7,9,IF(L102=8,8,0))))))))+IF(L102&lt;=8,0,IF(L102&lt;=16,6,0))-IF(L102&lt;=8,0,IF(L102&lt;=16,(L102-9)*0.17,0)),0)+IF(F102="JEOF",IF(L102=1,34,IF(L102=2,26.04,IF(L102=3,20.6,IF(L102=4,12,IF(L102=5,11,IF(L102=6,10,IF(L102=7,9,IF(L102=8,8,0))))))))+IF(L102&lt;=8,0,IF(L102&lt;=16,6,0))-IF(L102&lt;=8,0,IF(L102&lt;=16,(L102-9)*0.17,0)),0)+IF(F102="JnPČ",IF(L102=1,51,IF(L102=2,35.7,IF(L102=3,27,IF(L102=4,19.5,IF(L102=5,18,IF(L102=6,16.5,IF(L102=7,15,IF(L102=8,13.5,0))))))))+IF(L102&lt;=8,0,IF(L102&lt;=16,10,0))-IF(L102&lt;=8,0,IF(L102&lt;=16,(L102-9)*0.255,0)),0)+IF(F102="JnEČ",IF(L102=1,25.5,IF(L102=2,19.53,IF(L102=3,15.48,IF(L102=4,9,IF(L102=5,8.25,IF(L102=6,7.5,IF(L102=7,6.75,IF(L102=8,6,0))))))))+IF(L102&lt;=8,0,IF(L102&lt;=16,5,0))-IF(L102&lt;=8,0,IF(L102&lt;=16,(L102-9)*0.1275,0)),0)+IF(F102="JčPČ",IF(L102=1,21.25,IF(L102=2,14.5,IF(L102=3,11.5,IF(L102=4,7,IF(L102=5,6.5,IF(L102=6,6,IF(L102=7,5.5,IF(L102=8,5,0))))))))+IF(L102&lt;=8,0,IF(L102&lt;=16,4,0))-IF(L102&lt;=8,0,IF(L102&lt;=16,(L102-9)*0.10625,0)),0)+IF(F102="JčEČ",IF(L102=1,17,IF(L102=2,13.02,IF(L102=3,10.32,IF(L102=4,6,IF(L102=5,5.5,IF(L102=6,5,IF(L102=7,4.5,IF(L102=8,4,0))))))))+IF(L102&lt;=8,0,IF(L102&lt;=16,3,0))-IF(L102&lt;=8,0,IF(L102&lt;=16,(L102-9)*0.085,0)),0)+IF(F102="NEAK",IF(L102=1,11.48,IF(L102=2,8.79,IF(L102=3,6.97,IF(L102=4,4.05,IF(L102=5,3.71,IF(L102=6,3.38,IF(L102=7,3.04,IF(L102=8,2.7,0))))))))+IF(L102&lt;=8,0,IF(L102&lt;=16,2,IF(L102&lt;=24,1.3,0)))-IF(L102&lt;=8,0,IF(L102&lt;=16,(L102-9)*0.0574,IF(L102&lt;=24,(L102-17)*0.0574,0))),0))*IF(L102&lt;4,1,IF(OR(F102="PČ",F102="PŽ",F102="PT"),IF(J102&lt;32,J102/32,1),1))* IF(L102&lt;4,1,IF(OR(F102="EČ",F102="EŽ",F102="JOŽ",F102="JPČ",F102="NEAK"),IF(J102&lt;24,J102/24,1),1))*IF(L102&lt;4,1,IF(OR(F102="PČneol",F102="JEČ",F102="JEOF",F102="JnPČ",F102="JnEČ",F102="JčPČ",F102="JčEČ"),IF(J102&lt;16,J102/16,1),1))*IF(L102&lt;4,1,IF(F102="EČneol",IF(J102&lt;8,J102/8,1),1))</f>
        <v>0</v>
      </c>
      <c r="O102" s="11">
        <f t="shared" ref="O102:O105" si="47">IF(F102="OŽ",N102,IF(H102="Ne",IF(J102*0.3&lt;=J102-L102,N102,0),IF(J102*0.1&lt;=J102-L102,N102,0)))</f>
        <v>0</v>
      </c>
      <c r="P102" s="5">
        <f t="shared" ref="P102:P105" si="48">IF(O102=0,0,IF(F102="OŽ",IF(L102&gt;47,0,IF(J102&gt;47,(48-L102)*1.836,((48-L102)-(48-J102))*1.836)),0)+IF(F102="PČ",IF(L102&gt;31,0,IF(J102&gt;31,(32-L102)*1.347,((32-L102)-(32-J102))*1.347)),0)+ IF(F102="PČneol",IF(L102&gt;15,0,IF(J102&gt;15,(16-L102)*0.255,((16-L102)-(16-J102))*0.255)),0)+IF(F102="PŽ",IF(L102&gt;31,0,IF(J102&gt;31,(32-L102)*0.255,((32-L102)-(32-J102))*0.255)),0)+IF(F102="EČ",IF(L102&gt;23,0,IF(J102&gt;23,(24-L102)*0.612,((24-L102)-(24-J102))*0.612)),0)+IF(F102="EČneol",IF(L102&gt;7,0,IF(J102&gt;7,(8-L102)*0.204,((8-L102)-(8-J102))*0.204)),0)+IF(F102="EŽ",IF(L102&gt;23,0,IF(J102&gt;23,(24-L102)*0.204,((24-L102)-(24-J102))*0.204)),0)+IF(F102="PT",IF(L102&gt;31,0,IF(J102&gt;31,(32-L102)*0.204,((32-L102)-(32-J102))*0.204)),0)+IF(F102="JOŽ",IF(L102&gt;23,0,IF(J102&gt;23,(24-L102)*0.255,((24-L102)-(24-J102))*0.255)),0)+IF(F102="JPČ",IF(L102&gt;23,0,IF(J102&gt;23,(24-L102)*0.204,((24-L102)-(24-J102))*0.204)),0)+IF(F102="JEČ",IF(L102&gt;15,0,IF(J102&gt;15,(16-L102)*0.102,((16-L102)-(16-J102))*0.102)),0)+IF(F102="JEOF",IF(L102&gt;15,0,IF(J102&gt;15,(16-L102)*0.102,((16-L102)-(16-J102))*0.102)),0)+IF(F102="JnPČ",IF(L102&gt;15,0,IF(J102&gt;15,(16-L102)*0.153,((16-L102)-(16-J102))*0.153)),0)+IF(F102="JnEČ",IF(L102&gt;15,0,IF(J102&gt;15,(16-L102)*0.0765,((16-L102)-(16-J102))*0.0765)),0)+IF(F102="JčPČ",IF(L102&gt;15,0,IF(J102&gt;15,(16-L102)*0.06375,((16-L102)-(16-J102))*0.06375)),0)+IF(F102="JčEČ",IF(L102&gt;15,0,IF(J102&gt;15,(16-L102)*0.051,((16-L102)-(16-J102))*0.051)),0)+IF(F102="NEAK",IF(L102&gt;23,0,IF(J102&gt;23,(24-L102)*0.03444,((24-L102)-(24-J102))*0.03444)),0))</f>
        <v>0</v>
      </c>
      <c r="Q102" s="13">
        <f t="shared" ref="Q102:Q105" si="49">IF(ISERROR(P102*100/N102),0,(P102*100/N102))</f>
        <v>0</v>
      </c>
      <c r="R102" s="12">
        <f t="shared" ref="R102:R105" si="50">IF(Q102&lt;=30,O102+P102,O102+O102*0.3)*IF(G102=1,0.4,IF(G102=2,0.75,IF(G102="1 (kas 4 m. 1 k. nerengiamos)",0.52,1)))*IF(D102="olimpinė",1,IF(M102="Ne",0.5,1))*IF(OR(A$5="Lietuvos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federacija"),IF(OR(J102&lt;8,K102&lt;16),0,1),1)*E102*IF(I102&lt;=1,1,1/I102)*IF(OR(A$5="Lietuvos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0</v>
      </c>
    </row>
    <row r="103" spans="1:18" s="10" customFormat="1">
      <c r="A103" s="38">
        <v>2</v>
      </c>
      <c r="B103" s="38" t="s">
        <v>202</v>
      </c>
      <c r="C103" s="54" t="s">
        <v>174</v>
      </c>
      <c r="D103" s="38" t="s">
        <v>118</v>
      </c>
      <c r="E103" s="38">
        <v>1</v>
      </c>
      <c r="F103" s="38" t="s">
        <v>100</v>
      </c>
      <c r="G103" s="38">
        <v>1</v>
      </c>
      <c r="H103" s="38" t="s">
        <v>119</v>
      </c>
      <c r="I103" s="38"/>
      <c r="J103" s="38">
        <v>96</v>
      </c>
      <c r="K103" s="38"/>
      <c r="L103" s="38">
        <v>8</v>
      </c>
      <c r="M103" s="38" t="s">
        <v>119</v>
      </c>
      <c r="N103" s="4">
        <f t="shared" si="46"/>
        <v>13.5</v>
      </c>
      <c r="O103" s="11">
        <f t="shared" si="47"/>
        <v>13.5</v>
      </c>
      <c r="P103" s="5">
        <f t="shared" si="48"/>
        <v>1.224</v>
      </c>
      <c r="Q103" s="13">
        <f t="shared" si="49"/>
        <v>9.0666666666666664</v>
      </c>
      <c r="R103" s="12">
        <f t="shared" si="50"/>
        <v>6.0073920000000003</v>
      </c>
    </row>
    <row r="104" spans="1:18" s="10" customFormat="1">
      <c r="A104" s="38">
        <v>3</v>
      </c>
      <c r="B104" s="38" t="s">
        <v>200</v>
      </c>
      <c r="C104" s="54" t="s">
        <v>174</v>
      </c>
      <c r="D104" s="38" t="s">
        <v>118</v>
      </c>
      <c r="E104" s="38">
        <v>1</v>
      </c>
      <c r="F104" s="38" t="s">
        <v>100</v>
      </c>
      <c r="G104" s="38">
        <v>1</v>
      </c>
      <c r="H104" s="38" t="s">
        <v>169</v>
      </c>
      <c r="I104" s="38"/>
      <c r="J104" s="38">
        <v>96</v>
      </c>
      <c r="K104" s="38"/>
      <c r="L104" s="38">
        <v>37</v>
      </c>
      <c r="M104" s="38" t="s">
        <v>119</v>
      </c>
      <c r="N104" s="4">
        <f t="shared" si="46"/>
        <v>0</v>
      </c>
      <c r="O104" s="11">
        <f t="shared" si="47"/>
        <v>0</v>
      </c>
      <c r="P104" s="5">
        <f t="shared" si="48"/>
        <v>0</v>
      </c>
      <c r="Q104" s="13">
        <f t="shared" si="49"/>
        <v>0</v>
      </c>
      <c r="R104" s="12">
        <f t="shared" si="50"/>
        <v>0</v>
      </c>
    </row>
    <row r="105" spans="1:18" s="10" customFormat="1">
      <c r="A105" s="38">
        <v>4</v>
      </c>
      <c r="B105" s="38" t="s">
        <v>216</v>
      </c>
      <c r="C105" s="54" t="s">
        <v>174</v>
      </c>
      <c r="D105" s="38" t="s">
        <v>118</v>
      </c>
      <c r="E105" s="38">
        <v>1</v>
      </c>
      <c r="F105" s="38" t="s">
        <v>100</v>
      </c>
      <c r="G105" s="38">
        <v>1</v>
      </c>
      <c r="H105" s="38" t="s">
        <v>169</v>
      </c>
      <c r="I105" s="38"/>
      <c r="J105" s="38">
        <v>96</v>
      </c>
      <c r="K105" s="38"/>
      <c r="L105" s="38">
        <v>68</v>
      </c>
      <c r="M105" s="38" t="s">
        <v>119</v>
      </c>
      <c r="N105" s="4">
        <f t="shared" si="46"/>
        <v>0</v>
      </c>
      <c r="O105" s="11">
        <f t="shared" si="47"/>
        <v>0</v>
      </c>
      <c r="P105" s="5">
        <f t="shared" si="48"/>
        <v>0</v>
      </c>
      <c r="Q105" s="13">
        <f t="shared" si="49"/>
        <v>0</v>
      </c>
      <c r="R105" s="12">
        <f t="shared" si="50"/>
        <v>0</v>
      </c>
    </row>
    <row r="106" spans="1:18" s="10" customFormat="1" ht="15.75" customHeight="1">
      <c r="A106" s="57" t="s">
        <v>3</v>
      </c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9"/>
      <c r="R106" s="12">
        <f>SUM(R102:R105)</f>
        <v>6.0073920000000003</v>
      </c>
    </row>
    <row r="107" spans="1:18" s="10" customFormat="1">
      <c r="A107" s="66" t="s">
        <v>217</v>
      </c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53"/>
    </row>
    <row r="108" spans="1:18" s="10" customFormat="1">
      <c r="A108" s="60" t="s">
        <v>218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53"/>
    </row>
    <row r="109" spans="1:18" s="10" customFormat="1">
      <c r="A109" s="38">
        <v>1</v>
      </c>
      <c r="B109" s="38" t="s">
        <v>179</v>
      </c>
      <c r="C109" s="54" t="s">
        <v>117</v>
      </c>
      <c r="D109" s="38" t="s">
        <v>118</v>
      </c>
      <c r="E109" s="38">
        <v>1</v>
      </c>
      <c r="F109" s="38" t="s">
        <v>96</v>
      </c>
      <c r="G109" s="38">
        <v>1</v>
      </c>
      <c r="H109" s="38" t="s">
        <v>119</v>
      </c>
      <c r="I109" s="38"/>
      <c r="J109" s="38">
        <v>47</v>
      </c>
      <c r="K109" s="38"/>
      <c r="L109" s="38">
        <v>47</v>
      </c>
      <c r="M109" s="38" t="s">
        <v>119</v>
      </c>
      <c r="N109" s="4">
        <f t="shared" ref="N109:N113" si="51">(IF(F109="OŽ",IF(L109=1,612,IF(L109=2,473.76,IF(L109=3,380.16,IF(L109=4,201.6,IF(L109=5,187.2,IF(L109=6,172.8,IF(L109=7,165,IF(L109=8,160,0))))))))+IF(L109&lt;=8,0,IF(L109&lt;=16,153,IF(L109&lt;=24,120,IF(L109&lt;=32,89,IF(L109&lt;=48,58,0)))))-IF(L109&lt;=8,0,IF(L109&lt;=16,(L109-9)*3.06,IF(L109&lt;=24,(L109-17)*3.06,IF(L109&lt;=32,(L109-25)*3.06,IF(L109&lt;=48,(L109-33)*3.06,0))))),0)+IF(F109="PČ",IF(L109=1,449,IF(L109=2,314.6,IF(L109=3,238,IF(L109=4,172,IF(L109=5,159,IF(L109=6,145,IF(L109=7,132,IF(L109=8,119,0))))))))+IF(L109&lt;=8,0,IF(L109&lt;=16,88,IF(L109&lt;=24,55,IF(L109&lt;=32,22,0))))-IF(L109&lt;=8,0,IF(L109&lt;=16,(L109-9)*2.245,IF(L109&lt;=24,(L109-17)*2.245,IF(L109&lt;=32,(L109-25)*2.245,0)))),0)+IF(F109="PČneol",IF(L109=1,85,IF(L109=2,64.61,IF(L109=3,50.76,IF(L109=4,16.25,IF(L109=5,15,IF(L109=6,13.75,IF(L109=7,12.5,IF(L109=8,11.25,0))))))))+IF(L109&lt;=8,0,IF(L109&lt;=16,9,0))-IF(L109&lt;=8,0,IF(L109&lt;=16,(L109-9)*0.425,0)),0)+IF(F109="PŽ",IF(L109=1,85,IF(L109=2,59.5,IF(L109=3,45,IF(L109=4,32.5,IF(L109=5,30,IF(L109=6,27.5,IF(L109=7,25,IF(L109=8,22.5,0))))))))+IF(L109&lt;=8,0,IF(L109&lt;=16,19,IF(L109&lt;=24,13,IF(L109&lt;=32,8,0))))-IF(L109&lt;=8,0,IF(L109&lt;=16,(L109-9)*0.425,IF(L109&lt;=24,(L109-17)*0.425,IF(L109&lt;=32,(L109-25)*0.425,0)))),0)+IF(F109="EČ",IF(L109=1,204,IF(L109=2,156.24,IF(L109=3,123.84,IF(L109=4,72,IF(L109=5,66,IF(L109=6,60,IF(L109=7,54,IF(L109=8,48,0))))))))+IF(L109&lt;=8,0,IF(L109&lt;=16,40,IF(L109&lt;=24,25,0)))-IF(L109&lt;=8,0,IF(L109&lt;=16,(L109-9)*1.02,IF(L109&lt;=24,(L109-17)*1.02,0))),0)+IF(F109="EČneol",IF(L109=1,68,IF(L109=2,51.69,IF(L109=3,40.61,IF(L109=4,13,IF(L109=5,12,IF(L109=6,11,IF(L109=7,10,IF(L109=8,9,0)))))))))+IF(F109="EŽ",IF(L109=1,68,IF(L109=2,47.6,IF(L109=3,36,IF(L109=4,18,IF(L109=5,16.5,IF(L109=6,15,IF(L109=7,13.5,IF(L109=8,12,0))))))))+IF(L109&lt;=8,0,IF(L109&lt;=16,10,IF(L109&lt;=24,6,0)))-IF(L109&lt;=8,0,IF(L109&lt;=16,(L109-9)*0.34,IF(L109&lt;=24,(L109-17)*0.34,0))),0)+IF(F109="PT",IF(L109=1,68,IF(L109=2,52.08,IF(L109=3,41.28,IF(L109=4,24,IF(L109=5,22,IF(L109=6,20,IF(L109=7,18,IF(L109=8,16,0))))))))+IF(L109&lt;=8,0,IF(L109&lt;=16,13,IF(L109&lt;=24,9,IF(L109&lt;=32,4,0))))-IF(L109&lt;=8,0,IF(L109&lt;=16,(L109-9)*0.34,IF(L109&lt;=24,(L109-17)*0.34,IF(L109&lt;=32,(L109-25)*0.34,0)))),0)+IF(F109="JOŽ",IF(L109=1,85,IF(L109=2,59.5,IF(L109=3,45,IF(L109=4,32.5,IF(L109=5,30,IF(L109=6,27.5,IF(L109=7,25,IF(L109=8,22.5,0))))))))+IF(L109&lt;=8,0,IF(L109&lt;=16,19,IF(L109&lt;=24,13,0)))-IF(L109&lt;=8,0,IF(L109&lt;=16,(L109-9)*0.425,IF(L109&lt;=24,(L109-17)*0.425,0))),0)+IF(F109="JPČ",IF(L109=1,68,IF(L109=2,47.6,IF(L109=3,36,IF(L109=4,26,IF(L109=5,24,IF(L109=6,22,IF(L109=7,20,IF(L109=8,18,0))))))))+IF(L109&lt;=8,0,IF(L109&lt;=16,13,IF(L109&lt;=24,9,0)))-IF(L109&lt;=8,0,IF(L109&lt;=16,(L109-9)*0.34,IF(L109&lt;=24,(L109-17)*0.34,0))),0)+IF(F109="JEČ",IF(L109=1,34,IF(L109=2,26.04,IF(L109=3,20.6,IF(L109=4,12,IF(L109=5,11,IF(L109=6,10,IF(L109=7,9,IF(L109=8,8,0))))))))+IF(L109&lt;=8,0,IF(L109&lt;=16,6,0))-IF(L109&lt;=8,0,IF(L109&lt;=16,(L109-9)*0.17,0)),0)+IF(F109="JEOF",IF(L109=1,34,IF(L109=2,26.04,IF(L109=3,20.6,IF(L109=4,12,IF(L109=5,11,IF(L109=6,10,IF(L109=7,9,IF(L109=8,8,0))))))))+IF(L109&lt;=8,0,IF(L109&lt;=16,6,0))-IF(L109&lt;=8,0,IF(L109&lt;=16,(L109-9)*0.17,0)),0)+IF(F109="JnPČ",IF(L109=1,51,IF(L109=2,35.7,IF(L109=3,27,IF(L109=4,19.5,IF(L109=5,18,IF(L109=6,16.5,IF(L109=7,15,IF(L109=8,13.5,0))))))))+IF(L109&lt;=8,0,IF(L109&lt;=16,10,0))-IF(L109&lt;=8,0,IF(L109&lt;=16,(L109-9)*0.255,0)),0)+IF(F109="JnEČ",IF(L109=1,25.5,IF(L109=2,19.53,IF(L109=3,15.48,IF(L109=4,9,IF(L109=5,8.25,IF(L109=6,7.5,IF(L109=7,6.75,IF(L109=8,6,0))))))))+IF(L109&lt;=8,0,IF(L109&lt;=16,5,0))-IF(L109&lt;=8,0,IF(L109&lt;=16,(L109-9)*0.1275,0)),0)+IF(F109="JčPČ",IF(L109=1,21.25,IF(L109=2,14.5,IF(L109=3,11.5,IF(L109=4,7,IF(L109=5,6.5,IF(L109=6,6,IF(L109=7,5.5,IF(L109=8,5,0))))))))+IF(L109&lt;=8,0,IF(L109&lt;=16,4,0))-IF(L109&lt;=8,0,IF(L109&lt;=16,(L109-9)*0.10625,0)),0)+IF(F109="JčEČ",IF(L109=1,17,IF(L109=2,13.02,IF(L109=3,10.32,IF(L109=4,6,IF(L109=5,5.5,IF(L109=6,5,IF(L109=7,4.5,IF(L109=8,4,0))))))))+IF(L109&lt;=8,0,IF(L109&lt;=16,3,0))-IF(L109&lt;=8,0,IF(L109&lt;=16,(L109-9)*0.085,0)),0)+IF(F109="NEAK",IF(L109=1,11.48,IF(L109=2,8.79,IF(L109=3,6.97,IF(L109=4,4.05,IF(L109=5,3.71,IF(L109=6,3.38,IF(L109=7,3.04,IF(L109=8,2.7,0))))))))+IF(L109&lt;=8,0,IF(L109&lt;=16,2,IF(L109&lt;=24,1.3,0)))-IF(L109&lt;=8,0,IF(L109&lt;=16,(L109-9)*0.0574,IF(L109&lt;=24,(L109-17)*0.0574,0))),0))*IF(L109&lt;4,1,IF(OR(F109="PČ",F109="PŽ",F109="PT"),IF(J109&lt;32,J109/32,1),1))* IF(L109&lt;4,1,IF(OR(F109="EČ",F109="EŽ",F109="JOŽ",F109="JPČ",F109="NEAK"),IF(J109&lt;24,J109/24,1),1))*IF(L109&lt;4,1,IF(OR(F109="PČneol",F109="JEČ",F109="JEOF",F109="JnPČ",F109="JnEČ",F109="JčPČ",F109="JčEČ"),IF(J109&lt;16,J109/16,1),1))*IF(L109&lt;4,1,IF(F109="EČneol",IF(J109&lt;8,J109/8,1),1))</f>
        <v>0</v>
      </c>
      <c r="O109" s="11">
        <f t="shared" ref="O109:O113" si="52">IF(F109="OŽ",N109,IF(H109="Ne",IF(J109*0.3&lt;=J109-L109,N109,0),IF(J109*0.1&lt;=J109-L109,N109,0)))</f>
        <v>0</v>
      </c>
      <c r="P109" s="5">
        <f t="shared" ref="P109:P113" si="53">IF(O109=0,0,IF(F109="OŽ",IF(L109&gt;47,0,IF(J109&gt;47,(48-L109)*1.836,((48-L109)-(48-J109))*1.836)),0)+IF(F109="PČ",IF(L109&gt;31,0,IF(J109&gt;31,(32-L109)*1.347,((32-L109)-(32-J109))*1.347)),0)+ IF(F109="PČneol",IF(L109&gt;15,0,IF(J109&gt;15,(16-L109)*0.255,((16-L109)-(16-J109))*0.255)),0)+IF(F109="PŽ",IF(L109&gt;31,0,IF(J109&gt;31,(32-L109)*0.255,((32-L109)-(32-J109))*0.255)),0)+IF(F109="EČ",IF(L109&gt;23,0,IF(J109&gt;23,(24-L109)*0.612,((24-L109)-(24-J109))*0.612)),0)+IF(F109="EČneol",IF(L109&gt;7,0,IF(J109&gt;7,(8-L109)*0.204,((8-L109)-(8-J109))*0.204)),0)+IF(F109="EŽ",IF(L109&gt;23,0,IF(J109&gt;23,(24-L109)*0.204,((24-L109)-(24-J109))*0.204)),0)+IF(F109="PT",IF(L109&gt;31,0,IF(J109&gt;31,(32-L109)*0.204,((32-L109)-(32-J109))*0.204)),0)+IF(F109="JOŽ",IF(L109&gt;23,0,IF(J109&gt;23,(24-L109)*0.255,((24-L109)-(24-J109))*0.255)),0)+IF(F109="JPČ",IF(L109&gt;23,0,IF(J109&gt;23,(24-L109)*0.204,((24-L109)-(24-J109))*0.204)),0)+IF(F109="JEČ",IF(L109&gt;15,0,IF(J109&gt;15,(16-L109)*0.102,((16-L109)-(16-J109))*0.102)),0)+IF(F109="JEOF",IF(L109&gt;15,0,IF(J109&gt;15,(16-L109)*0.102,((16-L109)-(16-J109))*0.102)),0)+IF(F109="JnPČ",IF(L109&gt;15,0,IF(J109&gt;15,(16-L109)*0.153,((16-L109)-(16-J109))*0.153)),0)+IF(F109="JnEČ",IF(L109&gt;15,0,IF(J109&gt;15,(16-L109)*0.0765,((16-L109)-(16-J109))*0.0765)),0)+IF(F109="JčPČ",IF(L109&gt;15,0,IF(J109&gt;15,(16-L109)*0.06375,((16-L109)-(16-J109))*0.06375)),0)+IF(F109="JčEČ",IF(L109&gt;15,0,IF(J109&gt;15,(16-L109)*0.051,((16-L109)-(16-J109))*0.051)),0)+IF(F109="NEAK",IF(L109&gt;23,0,IF(J109&gt;23,(24-L109)*0.03444,((24-L109)-(24-J109))*0.03444)),0))</f>
        <v>0</v>
      </c>
      <c r="Q109" s="13">
        <f t="shared" ref="Q109:Q113" si="54">IF(ISERROR(P109*100/N109),0,(P109*100/N109))</f>
        <v>0</v>
      </c>
      <c r="R109" s="12">
        <f t="shared" ref="R109:R113" si="55">IF(Q109&lt;=30,O109+P109,O109+O109*0.3)*IF(G109=1,0.4,IF(G109=2,0.75,IF(G109="1 (kas 4 m. 1 k. nerengiamos)",0.52,1)))*IF(D109="olimpinė",1,IF(M109="Ne",0.5,1))*IF(OR(A$5="Lietuvos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federacija"),IF(OR(J109&lt;8,K109&lt;16),0,1),1)*E109*IF(I109&lt;=1,1,1/I109)*IF(OR(A$5="Lietuvos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0</v>
      </c>
    </row>
    <row r="110" spans="1:18" s="10" customFormat="1">
      <c r="A110" s="38">
        <v>2</v>
      </c>
      <c r="B110" s="38" t="s">
        <v>121</v>
      </c>
      <c r="C110" s="54" t="s">
        <v>117</v>
      </c>
      <c r="D110" s="38" t="s">
        <v>118</v>
      </c>
      <c r="E110" s="38">
        <v>1</v>
      </c>
      <c r="F110" s="38" t="s">
        <v>96</v>
      </c>
      <c r="G110" s="38">
        <v>1</v>
      </c>
      <c r="H110" s="38" t="s">
        <v>119</v>
      </c>
      <c r="I110" s="38"/>
      <c r="J110" s="38">
        <v>47</v>
      </c>
      <c r="K110" s="38"/>
      <c r="L110" s="38">
        <v>6</v>
      </c>
      <c r="M110" s="38" t="s">
        <v>119</v>
      </c>
      <c r="N110" s="4">
        <f t="shared" si="51"/>
        <v>60</v>
      </c>
      <c r="O110" s="11">
        <f t="shared" si="52"/>
        <v>60</v>
      </c>
      <c r="P110" s="5">
        <f t="shared" si="53"/>
        <v>11.016</v>
      </c>
      <c r="Q110" s="13">
        <f t="shared" si="54"/>
        <v>18.36</v>
      </c>
      <c r="R110" s="12">
        <f t="shared" si="55"/>
        <v>28.974528000000007</v>
      </c>
    </row>
    <row r="111" spans="1:18" s="10" customFormat="1">
      <c r="A111" s="38">
        <v>3</v>
      </c>
      <c r="B111" s="38" t="s">
        <v>136</v>
      </c>
      <c r="C111" s="54" t="s">
        <v>117</v>
      </c>
      <c r="D111" s="38" t="s">
        <v>118</v>
      </c>
      <c r="E111" s="38">
        <v>1</v>
      </c>
      <c r="F111" s="38" t="s">
        <v>96</v>
      </c>
      <c r="G111" s="38">
        <v>1</v>
      </c>
      <c r="H111" s="38" t="s">
        <v>119</v>
      </c>
      <c r="I111" s="38"/>
      <c r="J111" s="38">
        <v>47</v>
      </c>
      <c r="K111" s="38"/>
      <c r="L111" s="38">
        <v>31</v>
      </c>
      <c r="M111" s="38" t="s">
        <v>119</v>
      </c>
      <c r="N111" s="4">
        <f t="shared" si="51"/>
        <v>0</v>
      </c>
      <c r="O111" s="11">
        <f t="shared" si="52"/>
        <v>0</v>
      </c>
      <c r="P111" s="5">
        <f t="shared" si="53"/>
        <v>0</v>
      </c>
      <c r="Q111" s="13">
        <f t="shared" si="54"/>
        <v>0</v>
      </c>
      <c r="R111" s="12">
        <f t="shared" si="55"/>
        <v>0</v>
      </c>
    </row>
    <row r="112" spans="1:18" s="10" customFormat="1">
      <c r="A112" s="38">
        <v>4</v>
      </c>
      <c r="B112" s="38" t="s">
        <v>208</v>
      </c>
      <c r="C112" s="54" t="s">
        <v>117</v>
      </c>
      <c r="D112" s="38" t="s">
        <v>118</v>
      </c>
      <c r="E112" s="38">
        <v>1</v>
      </c>
      <c r="F112" s="38" t="s">
        <v>96</v>
      </c>
      <c r="G112" s="38">
        <v>1</v>
      </c>
      <c r="H112" s="38" t="s">
        <v>169</v>
      </c>
      <c r="I112" s="38"/>
      <c r="J112" s="38">
        <v>47</v>
      </c>
      <c r="K112" s="38"/>
      <c r="L112" s="38">
        <v>37</v>
      </c>
      <c r="M112" s="38" t="s">
        <v>119</v>
      </c>
      <c r="N112" s="4">
        <f t="shared" si="51"/>
        <v>0</v>
      </c>
      <c r="O112" s="11">
        <f t="shared" si="52"/>
        <v>0</v>
      </c>
      <c r="P112" s="5">
        <f t="shared" si="53"/>
        <v>0</v>
      </c>
      <c r="Q112" s="13">
        <f t="shared" si="54"/>
        <v>0</v>
      </c>
      <c r="R112" s="12">
        <f t="shared" si="55"/>
        <v>0</v>
      </c>
    </row>
    <row r="113" spans="1:18" s="10" customFormat="1">
      <c r="A113" s="38">
        <v>5</v>
      </c>
      <c r="B113" s="38" t="s">
        <v>122</v>
      </c>
      <c r="C113" s="54" t="s">
        <v>117</v>
      </c>
      <c r="D113" s="38" t="s">
        <v>118</v>
      </c>
      <c r="E113" s="38">
        <v>1</v>
      </c>
      <c r="F113" s="38" t="s">
        <v>96</v>
      </c>
      <c r="G113" s="38">
        <v>1</v>
      </c>
      <c r="H113" s="38" t="s">
        <v>119</v>
      </c>
      <c r="I113" s="38"/>
      <c r="J113" s="38">
        <v>53</v>
      </c>
      <c r="K113" s="38"/>
      <c r="L113" s="38">
        <v>5</v>
      </c>
      <c r="M113" s="38" t="s">
        <v>119</v>
      </c>
      <c r="N113" s="4">
        <f t="shared" si="51"/>
        <v>66</v>
      </c>
      <c r="O113" s="11">
        <f t="shared" si="52"/>
        <v>66</v>
      </c>
      <c r="P113" s="5">
        <f t="shared" si="53"/>
        <v>11.628</v>
      </c>
      <c r="Q113" s="13">
        <f t="shared" si="54"/>
        <v>17.618181818181817</v>
      </c>
      <c r="R113" s="12">
        <f t="shared" si="55"/>
        <v>31.672224000000003</v>
      </c>
    </row>
    <row r="114" spans="1:18" s="10" customFormat="1" ht="15.75" customHeight="1">
      <c r="A114" s="57" t="s">
        <v>3</v>
      </c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9"/>
      <c r="R114" s="12">
        <f>SUM(R109:R113)</f>
        <v>60.646752000000006</v>
      </c>
    </row>
    <row r="115" spans="1:18" s="10" customFormat="1">
      <c r="A115" s="66" t="s">
        <v>219</v>
      </c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53"/>
    </row>
    <row r="116" spans="1:18" s="10" customFormat="1">
      <c r="A116" s="60" t="s">
        <v>220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53"/>
    </row>
    <row r="117" spans="1:18" s="10" customFormat="1">
      <c r="A117" s="38">
        <v>1</v>
      </c>
      <c r="B117" s="38" t="s">
        <v>136</v>
      </c>
      <c r="C117" s="54" t="s">
        <v>174</v>
      </c>
      <c r="D117" s="38" t="s">
        <v>118</v>
      </c>
      <c r="E117" s="38">
        <v>1</v>
      </c>
      <c r="F117" s="38" t="s">
        <v>101</v>
      </c>
      <c r="G117" s="38">
        <v>1</v>
      </c>
      <c r="H117" s="38" t="s">
        <v>169</v>
      </c>
      <c r="I117" s="38"/>
      <c r="J117" s="38">
        <v>36</v>
      </c>
      <c r="K117" s="38"/>
      <c r="L117" s="38">
        <v>10</v>
      </c>
      <c r="M117" s="38" t="s">
        <v>119</v>
      </c>
      <c r="N117" s="4">
        <f t="shared" ref="N117:N120" si="56">(IF(F117="OŽ",IF(L117=1,612,IF(L117=2,473.76,IF(L117=3,380.16,IF(L117=4,201.6,IF(L117=5,187.2,IF(L117=6,172.8,IF(L117=7,165,IF(L117=8,160,0))))))))+IF(L117&lt;=8,0,IF(L117&lt;=16,153,IF(L117&lt;=24,120,IF(L117&lt;=32,89,IF(L117&lt;=48,58,0)))))-IF(L117&lt;=8,0,IF(L117&lt;=16,(L117-9)*3.06,IF(L117&lt;=24,(L117-17)*3.06,IF(L117&lt;=32,(L117-25)*3.06,IF(L117&lt;=48,(L117-33)*3.06,0))))),0)+IF(F117="PČ",IF(L117=1,449,IF(L117=2,314.6,IF(L117=3,238,IF(L117=4,172,IF(L117=5,159,IF(L117=6,145,IF(L117=7,132,IF(L117=8,119,0))))))))+IF(L117&lt;=8,0,IF(L117&lt;=16,88,IF(L117&lt;=24,55,IF(L117&lt;=32,22,0))))-IF(L117&lt;=8,0,IF(L117&lt;=16,(L117-9)*2.245,IF(L117&lt;=24,(L117-17)*2.245,IF(L117&lt;=32,(L117-25)*2.245,0)))),0)+IF(F117="PČneol",IF(L117=1,85,IF(L117=2,64.61,IF(L117=3,50.76,IF(L117=4,16.25,IF(L117=5,15,IF(L117=6,13.75,IF(L117=7,12.5,IF(L117=8,11.25,0))))))))+IF(L117&lt;=8,0,IF(L117&lt;=16,9,0))-IF(L117&lt;=8,0,IF(L117&lt;=16,(L117-9)*0.425,0)),0)+IF(F117="PŽ",IF(L117=1,85,IF(L117=2,59.5,IF(L117=3,45,IF(L117=4,32.5,IF(L117=5,30,IF(L117=6,27.5,IF(L117=7,25,IF(L117=8,22.5,0))))))))+IF(L117&lt;=8,0,IF(L117&lt;=16,19,IF(L117&lt;=24,13,IF(L117&lt;=32,8,0))))-IF(L117&lt;=8,0,IF(L117&lt;=16,(L117-9)*0.425,IF(L117&lt;=24,(L117-17)*0.425,IF(L117&lt;=32,(L117-25)*0.425,0)))),0)+IF(F117="EČ",IF(L117=1,204,IF(L117=2,156.24,IF(L117=3,123.84,IF(L117=4,72,IF(L117=5,66,IF(L117=6,60,IF(L117=7,54,IF(L117=8,48,0))))))))+IF(L117&lt;=8,0,IF(L117&lt;=16,40,IF(L117&lt;=24,25,0)))-IF(L117&lt;=8,0,IF(L117&lt;=16,(L117-9)*1.02,IF(L117&lt;=24,(L117-17)*1.02,0))),0)+IF(F117="EČneol",IF(L117=1,68,IF(L117=2,51.69,IF(L117=3,40.61,IF(L117=4,13,IF(L117=5,12,IF(L117=6,11,IF(L117=7,10,IF(L117=8,9,0)))))))))+IF(F117="EŽ",IF(L117=1,68,IF(L117=2,47.6,IF(L117=3,36,IF(L117=4,18,IF(L117=5,16.5,IF(L117=6,15,IF(L117=7,13.5,IF(L117=8,12,0))))))))+IF(L117&lt;=8,0,IF(L117&lt;=16,10,IF(L117&lt;=24,6,0)))-IF(L117&lt;=8,0,IF(L117&lt;=16,(L117-9)*0.34,IF(L117&lt;=24,(L117-17)*0.34,0))),0)+IF(F117="PT",IF(L117=1,68,IF(L117=2,52.08,IF(L117=3,41.28,IF(L117=4,24,IF(L117=5,22,IF(L117=6,20,IF(L117=7,18,IF(L117=8,16,0))))))))+IF(L117&lt;=8,0,IF(L117&lt;=16,13,IF(L117&lt;=24,9,IF(L117&lt;=32,4,0))))-IF(L117&lt;=8,0,IF(L117&lt;=16,(L117-9)*0.34,IF(L117&lt;=24,(L117-17)*0.34,IF(L117&lt;=32,(L117-25)*0.34,0)))),0)+IF(F117="JOŽ",IF(L117=1,85,IF(L117=2,59.5,IF(L117=3,45,IF(L117=4,32.5,IF(L117=5,30,IF(L117=6,27.5,IF(L117=7,25,IF(L117=8,22.5,0))))))))+IF(L117&lt;=8,0,IF(L117&lt;=16,19,IF(L117&lt;=24,13,0)))-IF(L117&lt;=8,0,IF(L117&lt;=16,(L117-9)*0.425,IF(L117&lt;=24,(L117-17)*0.425,0))),0)+IF(F117="JPČ",IF(L117=1,68,IF(L117=2,47.6,IF(L117=3,36,IF(L117=4,26,IF(L117=5,24,IF(L117=6,22,IF(L117=7,20,IF(L117=8,18,0))))))))+IF(L117&lt;=8,0,IF(L117&lt;=16,13,IF(L117&lt;=24,9,0)))-IF(L117&lt;=8,0,IF(L117&lt;=16,(L117-9)*0.34,IF(L117&lt;=24,(L117-17)*0.34,0))),0)+IF(F117="JEČ",IF(L117=1,34,IF(L117=2,26.04,IF(L117=3,20.6,IF(L117=4,12,IF(L117=5,11,IF(L117=6,10,IF(L117=7,9,IF(L117=8,8,0))))))))+IF(L117&lt;=8,0,IF(L117&lt;=16,6,0))-IF(L117&lt;=8,0,IF(L117&lt;=16,(L117-9)*0.17,0)),0)+IF(F117="JEOF",IF(L117=1,34,IF(L117=2,26.04,IF(L117=3,20.6,IF(L117=4,12,IF(L117=5,11,IF(L117=6,10,IF(L117=7,9,IF(L117=8,8,0))))))))+IF(L117&lt;=8,0,IF(L117&lt;=16,6,0))-IF(L117&lt;=8,0,IF(L117&lt;=16,(L117-9)*0.17,0)),0)+IF(F117="JnPČ",IF(L117=1,51,IF(L117=2,35.7,IF(L117=3,27,IF(L117=4,19.5,IF(L117=5,18,IF(L117=6,16.5,IF(L117=7,15,IF(L117=8,13.5,0))))))))+IF(L117&lt;=8,0,IF(L117&lt;=16,10,0))-IF(L117&lt;=8,0,IF(L117&lt;=16,(L117-9)*0.255,0)),0)+IF(F117="JnEČ",IF(L117=1,25.5,IF(L117=2,19.53,IF(L117=3,15.48,IF(L117=4,9,IF(L117=5,8.25,IF(L117=6,7.5,IF(L117=7,6.75,IF(L117=8,6,0))))))))+IF(L117&lt;=8,0,IF(L117&lt;=16,5,0))-IF(L117&lt;=8,0,IF(L117&lt;=16,(L117-9)*0.1275,0)),0)+IF(F117="JčPČ",IF(L117=1,21.25,IF(L117=2,14.5,IF(L117=3,11.5,IF(L117=4,7,IF(L117=5,6.5,IF(L117=6,6,IF(L117=7,5.5,IF(L117=8,5,0))))))))+IF(L117&lt;=8,0,IF(L117&lt;=16,4,0))-IF(L117&lt;=8,0,IF(L117&lt;=16,(L117-9)*0.10625,0)),0)+IF(F117="JčEČ",IF(L117=1,17,IF(L117=2,13.02,IF(L117=3,10.32,IF(L117=4,6,IF(L117=5,5.5,IF(L117=6,5,IF(L117=7,4.5,IF(L117=8,4,0))))))))+IF(L117&lt;=8,0,IF(L117&lt;=16,3,0))-IF(L117&lt;=8,0,IF(L117&lt;=16,(L117-9)*0.085,0)),0)+IF(F117="NEAK",IF(L117=1,11.48,IF(L117=2,8.79,IF(L117=3,6.97,IF(L117=4,4.05,IF(L117=5,3.71,IF(L117=6,3.38,IF(L117=7,3.04,IF(L117=8,2.7,0))))))))+IF(L117&lt;=8,0,IF(L117&lt;=16,2,IF(L117&lt;=24,1.3,0)))-IF(L117&lt;=8,0,IF(L117&lt;=16,(L117-9)*0.0574,IF(L117&lt;=24,(L117-17)*0.0574,0))),0))*IF(L117&lt;4,1,IF(OR(F117="PČ",F117="PŽ",F117="PT"),IF(J117&lt;32,J117/32,1),1))* IF(L117&lt;4,1,IF(OR(F117="EČ",F117="EŽ",F117="JOŽ",F117="JPČ",F117="NEAK"),IF(J117&lt;24,J117/24,1),1))*IF(L117&lt;4,1,IF(OR(F117="PČneol",F117="JEČ",F117="JEOF",F117="JnPČ",F117="JnEČ",F117="JčPČ",F117="JčEČ"),IF(J117&lt;16,J117/16,1),1))*IF(L117&lt;4,1,IF(F117="EČneol",IF(J117&lt;8,J117/8,1),1))</f>
        <v>5.83</v>
      </c>
      <c r="O117" s="11">
        <f t="shared" ref="O117:O120" si="57">IF(F117="OŽ",N117,IF(H117="Ne",IF(J117*0.3&lt;=J117-L117,N117,0),IF(J117*0.1&lt;=J117-L117,N117,0)))</f>
        <v>5.83</v>
      </c>
      <c r="P117" s="5">
        <f t="shared" ref="P117:P120" si="58">IF(O117=0,0,IF(F117="OŽ",IF(L117&gt;47,0,IF(J117&gt;47,(48-L117)*1.836,((48-L117)-(48-J117))*1.836)),0)+IF(F117="PČ",IF(L117&gt;31,0,IF(J117&gt;31,(32-L117)*1.347,((32-L117)-(32-J117))*1.347)),0)+ IF(F117="PČneol",IF(L117&gt;15,0,IF(J117&gt;15,(16-L117)*0.255,((16-L117)-(16-J117))*0.255)),0)+IF(F117="PŽ",IF(L117&gt;31,0,IF(J117&gt;31,(32-L117)*0.255,((32-L117)-(32-J117))*0.255)),0)+IF(F117="EČ",IF(L117&gt;23,0,IF(J117&gt;23,(24-L117)*0.612,((24-L117)-(24-J117))*0.612)),0)+IF(F117="EČneol",IF(L117&gt;7,0,IF(J117&gt;7,(8-L117)*0.204,((8-L117)-(8-J117))*0.204)),0)+IF(F117="EŽ",IF(L117&gt;23,0,IF(J117&gt;23,(24-L117)*0.204,((24-L117)-(24-J117))*0.204)),0)+IF(F117="PT",IF(L117&gt;31,0,IF(J117&gt;31,(32-L117)*0.204,((32-L117)-(32-J117))*0.204)),0)+IF(F117="JOŽ",IF(L117&gt;23,0,IF(J117&gt;23,(24-L117)*0.255,((24-L117)-(24-J117))*0.255)),0)+IF(F117="JPČ",IF(L117&gt;23,0,IF(J117&gt;23,(24-L117)*0.204,((24-L117)-(24-J117))*0.204)),0)+IF(F117="JEČ",IF(L117&gt;15,0,IF(J117&gt;15,(16-L117)*0.102,((16-L117)-(16-J117))*0.102)),0)+IF(F117="JEOF",IF(L117&gt;15,0,IF(J117&gt;15,(16-L117)*0.102,((16-L117)-(16-J117))*0.102)),0)+IF(F117="JnPČ",IF(L117&gt;15,0,IF(J117&gt;15,(16-L117)*0.153,((16-L117)-(16-J117))*0.153)),0)+IF(F117="JnEČ",IF(L117&gt;15,0,IF(J117&gt;15,(16-L117)*0.0765,((16-L117)-(16-J117))*0.0765)),0)+IF(F117="JčPČ",IF(L117&gt;15,0,IF(J117&gt;15,(16-L117)*0.06375,((16-L117)-(16-J117))*0.06375)),0)+IF(F117="JčEČ",IF(L117&gt;15,0,IF(J117&gt;15,(16-L117)*0.051,((16-L117)-(16-J117))*0.051)),0)+IF(F117="NEAK",IF(L117&gt;23,0,IF(J117&gt;23,(24-L117)*0.03444,((24-L117)-(24-J117))*0.03444)),0))</f>
        <v>0.61199999999999999</v>
      </c>
      <c r="Q117" s="13">
        <f t="shared" ref="Q117:Q120" si="59">IF(ISERROR(P117*100/N117),0,(P117*100/N117))</f>
        <v>10.497427101200685</v>
      </c>
      <c r="R117" s="12">
        <f t="shared" ref="R117:R120" si="60">IF(Q117&lt;=30,O117+P117,O117+O117*0.3)*IF(G117=1,0.4,IF(G117=2,0.75,IF(G117="1 (kas 4 m. 1 k. nerengiamos)",0.52,1)))*IF(D117="olimpinė",1,IF(M117="Ne",0.5,1))*IF(OR(A$5="Lietuvos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federacija"),IF(OR(J117&lt;8,K117&lt;16),0,1),1)*E117*IF(I117&lt;=1,1,1/I117)*IF(OR(A$5="Lietuvos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2.6283360000000004</v>
      </c>
    </row>
    <row r="118" spans="1:18" s="10" customFormat="1">
      <c r="A118" s="38">
        <v>2</v>
      </c>
      <c r="B118" s="38" t="s">
        <v>213</v>
      </c>
      <c r="C118" s="54" t="s">
        <v>174</v>
      </c>
      <c r="D118" s="38" t="s">
        <v>118</v>
      </c>
      <c r="E118" s="38">
        <v>1</v>
      </c>
      <c r="F118" s="38" t="s">
        <v>101</v>
      </c>
      <c r="G118" s="38">
        <v>1</v>
      </c>
      <c r="H118" s="38" t="s">
        <v>169</v>
      </c>
      <c r="I118" s="38"/>
      <c r="J118" s="38">
        <v>36</v>
      </c>
      <c r="K118" s="38"/>
      <c r="L118" s="38">
        <v>22</v>
      </c>
      <c r="M118" s="38" t="s">
        <v>119</v>
      </c>
      <c r="N118" s="4">
        <f t="shared" si="56"/>
        <v>0</v>
      </c>
      <c r="O118" s="11">
        <f t="shared" si="57"/>
        <v>0</v>
      </c>
      <c r="P118" s="5">
        <f t="shared" si="58"/>
        <v>0</v>
      </c>
      <c r="Q118" s="13">
        <f t="shared" si="59"/>
        <v>0</v>
      </c>
      <c r="R118" s="12">
        <f t="shared" si="60"/>
        <v>0</v>
      </c>
    </row>
    <row r="119" spans="1:18" s="10" customFormat="1">
      <c r="A119" s="38">
        <v>3</v>
      </c>
      <c r="B119" s="38" t="s">
        <v>123</v>
      </c>
      <c r="C119" s="54" t="s">
        <v>174</v>
      </c>
      <c r="D119" s="38" t="s">
        <v>118</v>
      </c>
      <c r="E119" s="38">
        <v>1</v>
      </c>
      <c r="F119" s="38" t="s">
        <v>101</v>
      </c>
      <c r="G119" s="38">
        <v>1</v>
      </c>
      <c r="H119" s="38" t="s">
        <v>119</v>
      </c>
      <c r="I119" s="38"/>
      <c r="J119" s="38">
        <v>54</v>
      </c>
      <c r="K119" s="38"/>
      <c r="L119" s="38">
        <v>9</v>
      </c>
      <c r="M119" s="38" t="s">
        <v>119</v>
      </c>
      <c r="N119" s="4">
        <f t="shared" si="56"/>
        <v>6</v>
      </c>
      <c r="O119" s="11">
        <f t="shared" si="57"/>
        <v>6</v>
      </c>
      <c r="P119" s="5">
        <f t="shared" si="58"/>
        <v>0.71399999999999997</v>
      </c>
      <c r="Q119" s="13">
        <f t="shared" si="59"/>
        <v>11.899999999999999</v>
      </c>
      <c r="R119" s="12">
        <f t="shared" si="60"/>
        <v>2.7393120000000004</v>
      </c>
    </row>
    <row r="120" spans="1:18" s="10" customFormat="1">
      <c r="A120" s="38">
        <v>4</v>
      </c>
      <c r="B120" s="38" t="s">
        <v>202</v>
      </c>
      <c r="C120" s="54" t="s">
        <v>174</v>
      </c>
      <c r="D120" s="38" t="s">
        <v>118</v>
      </c>
      <c r="E120" s="38">
        <v>1</v>
      </c>
      <c r="F120" s="38" t="s">
        <v>101</v>
      </c>
      <c r="G120" s="38">
        <v>1</v>
      </c>
      <c r="H120" s="38" t="s">
        <v>119</v>
      </c>
      <c r="I120" s="38"/>
      <c r="J120" s="38">
        <v>54</v>
      </c>
      <c r="K120" s="38"/>
      <c r="L120" s="38">
        <v>23</v>
      </c>
      <c r="M120" s="38" t="s">
        <v>119</v>
      </c>
      <c r="N120" s="4">
        <f t="shared" si="56"/>
        <v>0</v>
      </c>
      <c r="O120" s="11">
        <f t="shared" si="57"/>
        <v>0</v>
      </c>
      <c r="P120" s="5">
        <f t="shared" si="58"/>
        <v>0</v>
      </c>
      <c r="Q120" s="13">
        <f t="shared" si="59"/>
        <v>0</v>
      </c>
      <c r="R120" s="12">
        <f t="shared" si="60"/>
        <v>0</v>
      </c>
    </row>
    <row r="121" spans="1:18" s="10" customFormat="1" ht="15.75" customHeight="1">
      <c r="A121" s="57" t="s">
        <v>3</v>
      </c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9"/>
      <c r="R121" s="12">
        <f>SUM(R117:R120)</f>
        <v>5.3676480000000009</v>
      </c>
    </row>
    <row r="122" spans="1:18" s="10" customFormat="1">
      <c r="A122" s="66" t="s">
        <v>221</v>
      </c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53"/>
    </row>
    <row r="123" spans="1:18" s="10" customFormat="1">
      <c r="A123" s="60" t="s">
        <v>222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53"/>
    </row>
    <row r="124" spans="1:18" s="10" customFormat="1">
      <c r="A124" s="38">
        <v>1</v>
      </c>
      <c r="B124" s="38" t="s">
        <v>136</v>
      </c>
      <c r="C124" s="54" t="s">
        <v>117</v>
      </c>
      <c r="D124" s="38" t="s">
        <v>118</v>
      </c>
      <c r="E124" s="38">
        <v>1</v>
      </c>
      <c r="F124" s="38" t="s">
        <v>101</v>
      </c>
      <c r="G124" s="38">
        <v>1</v>
      </c>
      <c r="H124" s="38" t="s">
        <v>169</v>
      </c>
      <c r="I124" s="38"/>
      <c r="J124" s="38">
        <v>22</v>
      </c>
      <c r="K124" s="38"/>
      <c r="L124" s="38">
        <v>3</v>
      </c>
      <c r="M124" s="38" t="s">
        <v>119</v>
      </c>
      <c r="N124" s="4">
        <f t="shared" ref="N124:N125" si="61">(IF(F124="OŽ",IF(L124=1,612,IF(L124=2,473.76,IF(L124=3,380.16,IF(L124=4,201.6,IF(L124=5,187.2,IF(L124=6,172.8,IF(L124=7,165,IF(L124=8,160,0))))))))+IF(L124&lt;=8,0,IF(L124&lt;=16,153,IF(L124&lt;=24,120,IF(L124&lt;=32,89,IF(L124&lt;=48,58,0)))))-IF(L124&lt;=8,0,IF(L124&lt;=16,(L124-9)*3.06,IF(L124&lt;=24,(L124-17)*3.06,IF(L124&lt;=32,(L124-25)*3.06,IF(L124&lt;=48,(L124-33)*3.06,0))))),0)+IF(F124="PČ",IF(L124=1,449,IF(L124=2,314.6,IF(L124=3,238,IF(L124=4,172,IF(L124=5,159,IF(L124=6,145,IF(L124=7,132,IF(L124=8,119,0))))))))+IF(L124&lt;=8,0,IF(L124&lt;=16,88,IF(L124&lt;=24,55,IF(L124&lt;=32,22,0))))-IF(L124&lt;=8,0,IF(L124&lt;=16,(L124-9)*2.245,IF(L124&lt;=24,(L124-17)*2.245,IF(L124&lt;=32,(L124-25)*2.245,0)))),0)+IF(F124="PČneol",IF(L124=1,85,IF(L124=2,64.61,IF(L124=3,50.76,IF(L124=4,16.25,IF(L124=5,15,IF(L124=6,13.75,IF(L124=7,12.5,IF(L124=8,11.25,0))))))))+IF(L124&lt;=8,0,IF(L124&lt;=16,9,0))-IF(L124&lt;=8,0,IF(L124&lt;=16,(L124-9)*0.425,0)),0)+IF(F124="PŽ",IF(L124=1,85,IF(L124=2,59.5,IF(L124=3,45,IF(L124=4,32.5,IF(L124=5,30,IF(L124=6,27.5,IF(L124=7,25,IF(L124=8,22.5,0))))))))+IF(L124&lt;=8,0,IF(L124&lt;=16,19,IF(L124&lt;=24,13,IF(L124&lt;=32,8,0))))-IF(L124&lt;=8,0,IF(L124&lt;=16,(L124-9)*0.425,IF(L124&lt;=24,(L124-17)*0.425,IF(L124&lt;=32,(L124-25)*0.425,0)))),0)+IF(F124="EČ",IF(L124=1,204,IF(L124=2,156.24,IF(L124=3,123.84,IF(L124=4,72,IF(L124=5,66,IF(L124=6,60,IF(L124=7,54,IF(L124=8,48,0))))))))+IF(L124&lt;=8,0,IF(L124&lt;=16,40,IF(L124&lt;=24,25,0)))-IF(L124&lt;=8,0,IF(L124&lt;=16,(L124-9)*1.02,IF(L124&lt;=24,(L124-17)*1.02,0))),0)+IF(F124="EČneol",IF(L124=1,68,IF(L124=2,51.69,IF(L124=3,40.61,IF(L124=4,13,IF(L124=5,12,IF(L124=6,11,IF(L124=7,10,IF(L124=8,9,0)))))))))+IF(F124="EŽ",IF(L124=1,68,IF(L124=2,47.6,IF(L124=3,36,IF(L124=4,18,IF(L124=5,16.5,IF(L124=6,15,IF(L124=7,13.5,IF(L124=8,12,0))))))))+IF(L124&lt;=8,0,IF(L124&lt;=16,10,IF(L124&lt;=24,6,0)))-IF(L124&lt;=8,0,IF(L124&lt;=16,(L124-9)*0.34,IF(L124&lt;=24,(L124-17)*0.34,0))),0)+IF(F124="PT",IF(L124=1,68,IF(L124=2,52.08,IF(L124=3,41.28,IF(L124=4,24,IF(L124=5,22,IF(L124=6,20,IF(L124=7,18,IF(L124=8,16,0))))))))+IF(L124&lt;=8,0,IF(L124&lt;=16,13,IF(L124&lt;=24,9,IF(L124&lt;=32,4,0))))-IF(L124&lt;=8,0,IF(L124&lt;=16,(L124-9)*0.34,IF(L124&lt;=24,(L124-17)*0.34,IF(L124&lt;=32,(L124-25)*0.34,0)))),0)+IF(F124="JOŽ",IF(L124=1,85,IF(L124=2,59.5,IF(L124=3,45,IF(L124=4,32.5,IF(L124=5,30,IF(L124=6,27.5,IF(L124=7,25,IF(L124=8,22.5,0))))))))+IF(L124&lt;=8,0,IF(L124&lt;=16,19,IF(L124&lt;=24,13,0)))-IF(L124&lt;=8,0,IF(L124&lt;=16,(L124-9)*0.425,IF(L124&lt;=24,(L124-17)*0.425,0))),0)+IF(F124="JPČ",IF(L124=1,68,IF(L124=2,47.6,IF(L124=3,36,IF(L124=4,26,IF(L124=5,24,IF(L124=6,22,IF(L124=7,20,IF(L124=8,18,0))))))))+IF(L124&lt;=8,0,IF(L124&lt;=16,13,IF(L124&lt;=24,9,0)))-IF(L124&lt;=8,0,IF(L124&lt;=16,(L124-9)*0.34,IF(L124&lt;=24,(L124-17)*0.34,0))),0)+IF(F124="JEČ",IF(L124=1,34,IF(L124=2,26.04,IF(L124=3,20.6,IF(L124=4,12,IF(L124=5,11,IF(L124=6,10,IF(L124=7,9,IF(L124=8,8,0))))))))+IF(L124&lt;=8,0,IF(L124&lt;=16,6,0))-IF(L124&lt;=8,0,IF(L124&lt;=16,(L124-9)*0.17,0)),0)+IF(F124="JEOF",IF(L124=1,34,IF(L124=2,26.04,IF(L124=3,20.6,IF(L124=4,12,IF(L124=5,11,IF(L124=6,10,IF(L124=7,9,IF(L124=8,8,0))))))))+IF(L124&lt;=8,0,IF(L124&lt;=16,6,0))-IF(L124&lt;=8,0,IF(L124&lt;=16,(L124-9)*0.17,0)),0)+IF(F124="JnPČ",IF(L124=1,51,IF(L124=2,35.7,IF(L124=3,27,IF(L124=4,19.5,IF(L124=5,18,IF(L124=6,16.5,IF(L124=7,15,IF(L124=8,13.5,0))))))))+IF(L124&lt;=8,0,IF(L124&lt;=16,10,0))-IF(L124&lt;=8,0,IF(L124&lt;=16,(L124-9)*0.255,0)),0)+IF(F124="JnEČ",IF(L124=1,25.5,IF(L124=2,19.53,IF(L124=3,15.48,IF(L124=4,9,IF(L124=5,8.25,IF(L124=6,7.5,IF(L124=7,6.75,IF(L124=8,6,0))))))))+IF(L124&lt;=8,0,IF(L124&lt;=16,5,0))-IF(L124&lt;=8,0,IF(L124&lt;=16,(L124-9)*0.1275,0)),0)+IF(F124="JčPČ",IF(L124=1,21.25,IF(L124=2,14.5,IF(L124=3,11.5,IF(L124=4,7,IF(L124=5,6.5,IF(L124=6,6,IF(L124=7,5.5,IF(L124=8,5,0))))))))+IF(L124&lt;=8,0,IF(L124&lt;=16,4,0))-IF(L124&lt;=8,0,IF(L124&lt;=16,(L124-9)*0.10625,0)),0)+IF(F124="JčEČ",IF(L124=1,17,IF(L124=2,13.02,IF(L124=3,10.32,IF(L124=4,6,IF(L124=5,5.5,IF(L124=6,5,IF(L124=7,4.5,IF(L124=8,4,0))))))))+IF(L124&lt;=8,0,IF(L124&lt;=16,3,0))-IF(L124&lt;=8,0,IF(L124&lt;=16,(L124-9)*0.085,0)),0)+IF(F124="NEAK",IF(L124=1,11.48,IF(L124=2,8.79,IF(L124=3,6.97,IF(L124=4,4.05,IF(L124=5,3.71,IF(L124=6,3.38,IF(L124=7,3.04,IF(L124=8,2.7,0))))))))+IF(L124&lt;=8,0,IF(L124&lt;=16,2,IF(L124&lt;=24,1.3,0)))-IF(L124&lt;=8,0,IF(L124&lt;=16,(L124-9)*0.0574,IF(L124&lt;=24,(L124-17)*0.0574,0))),0))*IF(L124&lt;4,1,IF(OR(F124="PČ",F124="PŽ",F124="PT"),IF(J124&lt;32,J124/32,1),1))* IF(L124&lt;4,1,IF(OR(F124="EČ",F124="EŽ",F124="JOŽ",F124="JPČ",F124="NEAK"),IF(J124&lt;24,J124/24,1),1))*IF(L124&lt;4,1,IF(OR(F124="PČneol",F124="JEČ",F124="JEOF",F124="JnPČ",F124="JnEČ",F124="JčPČ",F124="JčEČ"),IF(J124&lt;16,J124/16,1),1))*IF(L124&lt;4,1,IF(F124="EČneol",IF(J124&lt;8,J124/8,1),1))</f>
        <v>20.6</v>
      </c>
      <c r="O124" s="11">
        <f t="shared" ref="O124:O125" si="62">IF(F124="OŽ",N124,IF(H124="Ne",IF(J124*0.3&lt;=J124-L124,N124,0),IF(J124*0.1&lt;=J124-L124,N124,0)))</f>
        <v>20.6</v>
      </c>
      <c r="P124" s="5">
        <f t="shared" ref="P124:P125" si="63">IF(O124=0,0,IF(F124="OŽ",IF(L124&gt;47,0,IF(J124&gt;47,(48-L124)*1.836,((48-L124)-(48-J124))*1.836)),0)+IF(F124="PČ",IF(L124&gt;31,0,IF(J124&gt;31,(32-L124)*1.347,((32-L124)-(32-J124))*1.347)),0)+ IF(F124="PČneol",IF(L124&gt;15,0,IF(J124&gt;15,(16-L124)*0.255,((16-L124)-(16-J124))*0.255)),0)+IF(F124="PŽ",IF(L124&gt;31,0,IF(J124&gt;31,(32-L124)*0.255,((32-L124)-(32-J124))*0.255)),0)+IF(F124="EČ",IF(L124&gt;23,0,IF(J124&gt;23,(24-L124)*0.612,((24-L124)-(24-J124))*0.612)),0)+IF(F124="EČneol",IF(L124&gt;7,0,IF(J124&gt;7,(8-L124)*0.204,((8-L124)-(8-J124))*0.204)),0)+IF(F124="EŽ",IF(L124&gt;23,0,IF(J124&gt;23,(24-L124)*0.204,((24-L124)-(24-J124))*0.204)),0)+IF(F124="PT",IF(L124&gt;31,0,IF(J124&gt;31,(32-L124)*0.204,((32-L124)-(32-J124))*0.204)),0)+IF(F124="JOŽ",IF(L124&gt;23,0,IF(J124&gt;23,(24-L124)*0.255,((24-L124)-(24-J124))*0.255)),0)+IF(F124="JPČ",IF(L124&gt;23,0,IF(J124&gt;23,(24-L124)*0.204,((24-L124)-(24-J124))*0.204)),0)+IF(F124="JEČ",IF(L124&gt;15,0,IF(J124&gt;15,(16-L124)*0.102,((16-L124)-(16-J124))*0.102)),0)+IF(F124="JEOF",IF(L124&gt;15,0,IF(J124&gt;15,(16-L124)*0.102,((16-L124)-(16-J124))*0.102)),0)+IF(F124="JnPČ",IF(L124&gt;15,0,IF(J124&gt;15,(16-L124)*0.153,((16-L124)-(16-J124))*0.153)),0)+IF(F124="JnEČ",IF(L124&gt;15,0,IF(J124&gt;15,(16-L124)*0.0765,((16-L124)-(16-J124))*0.0765)),0)+IF(F124="JčPČ",IF(L124&gt;15,0,IF(J124&gt;15,(16-L124)*0.06375,((16-L124)-(16-J124))*0.06375)),0)+IF(F124="JčEČ",IF(L124&gt;15,0,IF(J124&gt;15,(16-L124)*0.051,((16-L124)-(16-J124))*0.051)),0)+IF(F124="NEAK",IF(L124&gt;23,0,IF(J124&gt;23,(24-L124)*0.03444,((24-L124)-(24-J124))*0.03444)),0))</f>
        <v>1.3259999999999998</v>
      </c>
      <c r="Q124" s="13">
        <f t="shared" ref="Q124:Q125" si="64">IF(ISERROR(P124*100/N124),0,(P124*100/N124))</f>
        <v>6.4368932038834945</v>
      </c>
      <c r="R124" s="12">
        <f t="shared" ref="R124:R125" si="65">IF(Q124&lt;=30,O124+P124,O124+O124*0.3)*IF(G124=1,0.4,IF(G124=2,0.75,IF(G124="1 (kas 4 m. 1 k. nerengiamos)",0.52,1)))*IF(D124="olimpinė",1,IF(M124="Ne",0.5,1))*IF(D124="olimpinė",1,IF(J124&lt;8,0,1))*E124*IF(D124="olimpinė",1,IF(K124&lt;16,0,1))*IF(I124&lt;=1,1,1/I124)*IF(OR(A116="Lietuvos lengvosios atletikos federacija",A116="Lietuvos šaudymo sporto sąjunga"),1.01,1)*IF(OR(A116="Lietuvos dviračių sporto federacija",A116="Lietuvos biatlono federacija",A116=" Lietuvos nacionalinė slidinėjimo asociacija"),1.03,1)*IF(OR(A116="Lietuvos baidarių ir kanojų irklavimo federacija",A116="Lietuvos buriuotojų sąjunga",A116="Lietuvos irklavimo federacija"),1.04,1)*IF(OR(A116="Lietuvos aeroklubas",A116="Lietuvos automobilių sporto federacija",A116="Lietuvos motociklų sporto federacija",A116="Lietuvos motorlaivių federacija",A116="Lietuvos žirginio sporto federacija"),1.09,1)</f>
        <v>8.7704000000000004</v>
      </c>
    </row>
    <row r="125" spans="1:18" s="10" customFormat="1">
      <c r="A125" s="38">
        <v>2</v>
      </c>
      <c r="B125" s="38" t="s">
        <v>213</v>
      </c>
      <c r="C125" s="54" t="s">
        <v>117</v>
      </c>
      <c r="D125" s="38" t="s">
        <v>118</v>
      </c>
      <c r="E125" s="38">
        <v>1</v>
      </c>
      <c r="F125" s="38" t="s">
        <v>101</v>
      </c>
      <c r="G125" s="38">
        <v>1</v>
      </c>
      <c r="H125" s="38" t="s">
        <v>169</v>
      </c>
      <c r="I125" s="38"/>
      <c r="J125" s="38">
        <v>22</v>
      </c>
      <c r="K125" s="38"/>
      <c r="L125" s="38">
        <v>22</v>
      </c>
      <c r="M125" s="38" t="s">
        <v>119</v>
      </c>
      <c r="N125" s="4">
        <f t="shared" si="61"/>
        <v>0</v>
      </c>
      <c r="O125" s="11">
        <f t="shared" si="62"/>
        <v>0</v>
      </c>
      <c r="P125" s="5">
        <f t="shared" si="63"/>
        <v>0</v>
      </c>
      <c r="Q125" s="13">
        <f t="shared" si="64"/>
        <v>0</v>
      </c>
      <c r="R125" s="12">
        <f t="shared" si="65"/>
        <v>0</v>
      </c>
    </row>
    <row r="126" spans="1:18" s="10" customFormat="1" ht="15.75" customHeight="1">
      <c r="A126" s="57" t="s">
        <v>3</v>
      </c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9"/>
      <c r="R126" s="12">
        <f>SUM(R124:R125)</f>
        <v>8.7704000000000004</v>
      </c>
    </row>
    <row r="127" spans="1:18" s="10" customFormat="1">
      <c r="A127" s="66" t="s">
        <v>223</v>
      </c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53"/>
    </row>
    <row r="128" spans="1:18" s="10" customFormat="1">
      <c r="A128" s="60" t="s">
        <v>224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53"/>
    </row>
    <row r="129" spans="1:18" s="10" customFormat="1">
      <c r="A129" s="38">
        <v>1</v>
      </c>
      <c r="B129" s="38" t="s">
        <v>225</v>
      </c>
      <c r="C129" s="54" t="s">
        <v>117</v>
      </c>
      <c r="D129" s="38" t="s">
        <v>118</v>
      </c>
      <c r="E129" s="38">
        <v>1</v>
      </c>
      <c r="F129" s="38" t="s">
        <v>102</v>
      </c>
      <c r="G129" s="38">
        <v>1</v>
      </c>
      <c r="H129" s="38" t="s">
        <v>119</v>
      </c>
      <c r="I129" s="38"/>
      <c r="J129" s="38">
        <v>43</v>
      </c>
      <c r="K129" s="38"/>
      <c r="L129" s="38">
        <v>29</v>
      </c>
      <c r="M129" s="38" t="s">
        <v>119</v>
      </c>
      <c r="N129" s="4">
        <f t="shared" ref="N129:N135" si="66">(IF(F129="OŽ",IF(L129=1,612,IF(L129=2,473.76,IF(L129=3,380.16,IF(L129=4,201.6,IF(L129=5,187.2,IF(L129=6,172.8,IF(L129=7,165,IF(L129=8,160,0))))))))+IF(L129&lt;=8,0,IF(L129&lt;=16,153,IF(L129&lt;=24,120,IF(L129&lt;=32,89,IF(L129&lt;=48,58,0)))))-IF(L129&lt;=8,0,IF(L129&lt;=16,(L129-9)*3.06,IF(L129&lt;=24,(L129-17)*3.06,IF(L129&lt;=32,(L129-25)*3.06,IF(L129&lt;=48,(L129-33)*3.06,0))))),0)+IF(F129="PČ",IF(L129=1,449,IF(L129=2,314.6,IF(L129=3,238,IF(L129=4,172,IF(L129=5,159,IF(L129=6,145,IF(L129=7,132,IF(L129=8,119,0))))))))+IF(L129&lt;=8,0,IF(L129&lt;=16,88,IF(L129&lt;=24,55,IF(L129&lt;=32,22,0))))-IF(L129&lt;=8,0,IF(L129&lt;=16,(L129-9)*2.245,IF(L129&lt;=24,(L129-17)*2.245,IF(L129&lt;=32,(L129-25)*2.245,0)))),0)+IF(F129="PČneol",IF(L129=1,85,IF(L129=2,64.61,IF(L129=3,50.76,IF(L129=4,16.25,IF(L129=5,15,IF(L129=6,13.75,IF(L129=7,12.5,IF(L129=8,11.25,0))))))))+IF(L129&lt;=8,0,IF(L129&lt;=16,9,0))-IF(L129&lt;=8,0,IF(L129&lt;=16,(L129-9)*0.425,0)),0)+IF(F129="PŽ",IF(L129=1,85,IF(L129=2,59.5,IF(L129=3,45,IF(L129=4,32.5,IF(L129=5,30,IF(L129=6,27.5,IF(L129=7,25,IF(L129=8,22.5,0))))))))+IF(L129&lt;=8,0,IF(L129&lt;=16,19,IF(L129&lt;=24,13,IF(L129&lt;=32,8,0))))-IF(L129&lt;=8,0,IF(L129&lt;=16,(L129-9)*0.425,IF(L129&lt;=24,(L129-17)*0.425,IF(L129&lt;=32,(L129-25)*0.425,0)))),0)+IF(F129="EČ",IF(L129=1,204,IF(L129=2,156.24,IF(L129=3,123.84,IF(L129=4,72,IF(L129=5,66,IF(L129=6,60,IF(L129=7,54,IF(L129=8,48,0))))))))+IF(L129&lt;=8,0,IF(L129&lt;=16,40,IF(L129&lt;=24,25,0)))-IF(L129&lt;=8,0,IF(L129&lt;=16,(L129-9)*1.02,IF(L129&lt;=24,(L129-17)*1.02,0))),0)+IF(F129="EČneol",IF(L129=1,68,IF(L129=2,51.69,IF(L129=3,40.61,IF(L129=4,13,IF(L129=5,12,IF(L129=6,11,IF(L129=7,10,IF(L129=8,9,0)))))))))+IF(F129="EŽ",IF(L129=1,68,IF(L129=2,47.6,IF(L129=3,36,IF(L129=4,18,IF(L129=5,16.5,IF(L129=6,15,IF(L129=7,13.5,IF(L129=8,12,0))))))))+IF(L129&lt;=8,0,IF(L129&lt;=16,10,IF(L129&lt;=24,6,0)))-IF(L129&lt;=8,0,IF(L129&lt;=16,(L129-9)*0.34,IF(L129&lt;=24,(L129-17)*0.34,0))),0)+IF(F129="PT",IF(L129=1,68,IF(L129=2,52.08,IF(L129=3,41.28,IF(L129=4,24,IF(L129=5,22,IF(L129=6,20,IF(L129=7,18,IF(L129=8,16,0))))))))+IF(L129&lt;=8,0,IF(L129&lt;=16,13,IF(L129&lt;=24,9,IF(L129&lt;=32,4,0))))-IF(L129&lt;=8,0,IF(L129&lt;=16,(L129-9)*0.34,IF(L129&lt;=24,(L129-17)*0.34,IF(L129&lt;=32,(L129-25)*0.34,0)))),0)+IF(F129="JOŽ",IF(L129=1,85,IF(L129=2,59.5,IF(L129=3,45,IF(L129=4,32.5,IF(L129=5,30,IF(L129=6,27.5,IF(L129=7,25,IF(L129=8,22.5,0))))))))+IF(L129&lt;=8,0,IF(L129&lt;=16,19,IF(L129&lt;=24,13,0)))-IF(L129&lt;=8,0,IF(L129&lt;=16,(L129-9)*0.425,IF(L129&lt;=24,(L129-17)*0.425,0))),0)+IF(F129="JPČ",IF(L129=1,68,IF(L129=2,47.6,IF(L129=3,36,IF(L129=4,26,IF(L129=5,24,IF(L129=6,22,IF(L129=7,20,IF(L129=8,18,0))))))))+IF(L129&lt;=8,0,IF(L129&lt;=16,13,IF(L129&lt;=24,9,0)))-IF(L129&lt;=8,0,IF(L129&lt;=16,(L129-9)*0.34,IF(L129&lt;=24,(L129-17)*0.34,0))),0)+IF(F129="JEČ",IF(L129=1,34,IF(L129=2,26.04,IF(L129=3,20.6,IF(L129=4,12,IF(L129=5,11,IF(L129=6,10,IF(L129=7,9,IF(L129=8,8,0))))))))+IF(L129&lt;=8,0,IF(L129&lt;=16,6,0))-IF(L129&lt;=8,0,IF(L129&lt;=16,(L129-9)*0.17,0)),0)+IF(F129="JEOF",IF(L129=1,34,IF(L129=2,26.04,IF(L129=3,20.6,IF(L129=4,12,IF(L129=5,11,IF(L129=6,10,IF(L129=7,9,IF(L129=8,8,0))))))))+IF(L129&lt;=8,0,IF(L129&lt;=16,6,0))-IF(L129&lt;=8,0,IF(L129&lt;=16,(L129-9)*0.17,0)),0)+IF(F129="JnPČ",IF(L129=1,51,IF(L129=2,35.7,IF(L129=3,27,IF(L129=4,19.5,IF(L129=5,18,IF(L129=6,16.5,IF(L129=7,15,IF(L129=8,13.5,0))))))))+IF(L129&lt;=8,0,IF(L129&lt;=16,10,0))-IF(L129&lt;=8,0,IF(L129&lt;=16,(L129-9)*0.255,0)),0)+IF(F129="JnEČ",IF(L129=1,25.5,IF(L129=2,19.53,IF(L129=3,15.48,IF(L129=4,9,IF(L129=5,8.25,IF(L129=6,7.5,IF(L129=7,6.75,IF(L129=8,6,0))))))))+IF(L129&lt;=8,0,IF(L129&lt;=16,5,0))-IF(L129&lt;=8,0,IF(L129&lt;=16,(L129-9)*0.1275,0)),0)+IF(F129="JčPČ",IF(L129=1,21.25,IF(L129=2,14.5,IF(L129=3,11.5,IF(L129=4,7,IF(L129=5,6.5,IF(L129=6,6,IF(L129=7,5.5,IF(L129=8,5,0))))))))+IF(L129&lt;=8,0,IF(L129&lt;=16,4,0))-IF(L129&lt;=8,0,IF(L129&lt;=16,(L129-9)*0.10625,0)),0)+IF(F129="JčEČ",IF(L129=1,17,IF(L129=2,13.02,IF(L129=3,10.32,IF(L129=4,6,IF(L129=5,5.5,IF(L129=6,5,IF(L129=7,4.5,IF(L129=8,4,0))))))))+IF(L129&lt;=8,0,IF(L129&lt;=16,3,0))-IF(L129&lt;=8,0,IF(L129&lt;=16,(L129-9)*0.085,0)),0)+IF(F129="NEAK",IF(L129=1,11.48,IF(L129=2,8.79,IF(L129=3,6.97,IF(L129=4,4.05,IF(L129=5,3.71,IF(L129=6,3.38,IF(L129=7,3.04,IF(L129=8,2.7,0))))))))+IF(L129&lt;=8,0,IF(L129&lt;=16,2,IF(L129&lt;=24,1.3,0)))-IF(L129&lt;=8,0,IF(L129&lt;=16,(L129-9)*0.0574,IF(L129&lt;=24,(L129-17)*0.0574,0))),0))*IF(L129&lt;4,1,IF(OR(F129="PČ",F129="PŽ",F129="PT"),IF(J129&lt;32,J129/32,1),1))* IF(L129&lt;4,1,IF(OR(F129="EČ",F129="EŽ",F129="JOŽ",F129="JPČ",F129="NEAK"),IF(J129&lt;24,J129/24,1),1))*IF(L129&lt;4,1,IF(OR(F129="PČneol",F129="JEČ",F129="JEOF",F129="JnPČ",F129="JnEČ",F129="JčPČ",F129="JčEČ"),IF(J129&lt;16,J129/16,1),1))*IF(L129&lt;4,1,IF(F129="EČneol",IF(J129&lt;8,J129/8,1),1))</f>
        <v>0</v>
      </c>
      <c r="O129" s="11">
        <f t="shared" ref="O129:O135" si="67">IF(F129="OŽ",N129,IF(H129="Ne",IF(J129*0.3&lt;=J129-L129,N129,0),IF(J129*0.1&lt;=J129-L129,N129,0)))</f>
        <v>0</v>
      </c>
      <c r="P129" s="5">
        <f t="shared" ref="P129:P135" si="68">IF(O129=0,0,IF(F129="OŽ",IF(L129&gt;47,0,IF(J129&gt;47,(48-L129)*1.836,((48-L129)-(48-J129))*1.836)),0)+IF(F129="PČ",IF(L129&gt;31,0,IF(J129&gt;31,(32-L129)*1.347,((32-L129)-(32-J129))*1.347)),0)+ IF(F129="PČneol",IF(L129&gt;15,0,IF(J129&gt;15,(16-L129)*0.255,((16-L129)-(16-J129))*0.255)),0)+IF(F129="PŽ",IF(L129&gt;31,0,IF(J129&gt;31,(32-L129)*0.255,((32-L129)-(32-J129))*0.255)),0)+IF(F129="EČ",IF(L129&gt;23,0,IF(J129&gt;23,(24-L129)*0.612,((24-L129)-(24-J129))*0.612)),0)+IF(F129="EČneol",IF(L129&gt;7,0,IF(J129&gt;7,(8-L129)*0.204,((8-L129)-(8-J129))*0.204)),0)+IF(F129="EŽ",IF(L129&gt;23,0,IF(J129&gt;23,(24-L129)*0.204,((24-L129)-(24-J129))*0.204)),0)+IF(F129="PT",IF(L129&gt;31,0,IF(J129&gt;31,(32-L129)*0.204,((32-L129)-(32-J129))*0.204)),0)+IF(F129="JOŽ",IF(L129&gt;23,0,IF(J129&gt;23,(24-L129)*0.255,((24-L129)-(24-J129))*0.255)),0)+IF(F129="JPČ",IF(L129&gt;23,0,IF(J129&gt;23,(24-L129)*0.204,((24-L129)-(24-J129))*0.204)),0)+IF(F129="JEČ",IF(L129&gt;15,0,IF(J129&gt;15,(16-L129)*0.102,((16-L129)-(16-J129))*0.102)),0)+IF(F129="JEOF",IF(L129&gt;15,0,IF(J129&gt;15,(16-L129)*0.102,((16-L129)-(16-J129))*0.102)),0)+IF(F129="JnPČ",IF(L129&gt;15,0,IF(J129&gt;15,(16-L129)*0.153,((16-L129)-(16-J129))*0.153)),0)+IF(F129="JnEČ",IF(L129&gt;15,0,IF(J129&gt;15,(16-L129)*0.0765,((16-L129)-(16-J129))*0.0765)),0)+IF(F129="JčPČ",IF(L129&gt;15,0,IF(J129&gt;15,(16-L129)*0.06375,((16-L129)-(16-J129))*0.06375)),0)+IF(F129="JčEČ",IF(L129&gt;15,0,IF(J129&gt;15,(16-L129)*0.051,((16-L129)-(16-J129))*0.051)),0)+IF(F129="NEAK",IF(L129&gt;23,0,IF(J129&gt;23,(24-L129)*0.03444,((24-L129)-(24-J129))*0.03444)),0))</f>
        <v>0</v>
      </c>
      <c r="Q129" s="13">
        <f t="shared" ref="Q129:Q135" si="69">IF(ISERROR(P129*100/N129),0,(P129*100/N129))</f>
        <v>0</v>
      </c>
      <c r="R129" s="12">
        <f t="shared" ref="R129:R135" si="70">IF(Q129&lt;=30,O129+P129,O129+O129*0.3)*IF(G129=1,0.4,IF(G129=2,0.75,IF(G129="1 (kas 4 m. 1 k. nerengiamos)",0.52,1)))*IF(D129="olimpinė",1,IF(M129="Ne",0.5,1))*IF(OR(A$5="Lietuvos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federacija"),IF(OR(J129&lt;8,K129&lt;16),0,1),1)*E129*IF(I129&lt;=1,1,1/I129)*IF(OR(A$5="Lietuvos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0</v>
      </c>
    </row>
    <row r="130" spans="1:18" s="10" customFormat="1">
      <c r="A130" s="38">
        <v>2</v>
      </c>
      <c r="B130" s="38" t="s">
        <v>192</v>
      </c>
      <c r="C130" s="54" t="s">
        <v>117</v>
      </c>
      <c r="D130" s="38" t="s">
        <v>118</v>
      </c>
      <c r="E130" s="38">
        <v>1</v>
      </c>
      <c r="F130" s="38" t="s">
        <v>102</v>
      </c>
      <c r="G130" s="38">
        <v>1</v>
      </c>
      <c r="H130" s="38" t="s">
        <v>119</v>
      </c>
      <c r="I130" s="38"/>
      <c r="J130" s="38">
        <v>43</v>
      </c>
      <c r="K130" s="38"/>
      <c r="L130" s="38">
        <v>34</v>
      </c>
      <c r="M130" s="38" t="s">
        <v>119</v>
      </c>
      <c r="N130" s="4">
        <f t="shared" si="66"/>
        <v>0</v>
      </c>
      <c r="O130" s="11">
        <f t="shared" si="67"/>
        <v>0</v>
      </c>
      <c r="P130" s="5">
        <f t="shared" si="68"/>
        <v>0</v>
      </c>
      <c r="Q130" s="13">
        <f t="shared" si="69"/>
        <v>0</v>
      </c>
      <c r="R130" s="12">
        <f t="shared" si="70"/>
        <v>0</v>
      </c>
    </row>
    <row r="131" spans="1:18" s="10" customFormat="1">
      <c r="A131" s="38">
        <v>3</v>
      </c>
      <c r="B131" s="38" t="s">
        <v>146</v>
      </c>
      <c r="C131" s="54" t="s">
        <v>117</v>
      </c>
      <c r="D131" s="38" t="s">
        <v>118</v>
      </c>
      <c r="E131" s="38">
        <v>1</v>
      </c>
      <c r="F131" s="38" t="s">
        <v>102</v>
      </c>
      <c r="G131" s="38">
        <v>1</v>
      </c>
      <c r="H131" s="38" t="s">
        <v>169</v>
      </c>
      <c r="I131" s="38"/>
      <c r="J131" s="38">
        <v>43</v>
      </c>
      <c r="K131" s="38"/>
      <c r="L131" s="38">
        <v>37</v>
      </c>
      <c r="M131" s="38" t="s">
        <v>119</v>
      </c>
      <c r="N131" s="4">
        <f t="shared" si="66"/>
        <v>0</v>
      </c>
      <c r="O131" s="11">
        <f t="shared" si="67"/>
        <v>0</v>
      </c>
      <c r="P131" s="5">
        <f t="shared" si="68"/>
        <v>0</v>
      </c>
      <c r="Q131" s="13">
        <f t="shared" si="69"/>
        <v>0</v>
      </c>
      <c r="R131" s="12">
        <f t="shared" si="70"/>
        <v>0</v>
      </c>
    </row>
    <row r="132" spans="1:18" s="10" customFormat="1">
      <c r="A132" s="38">
        <v>4</v>
      </c>
      <c r="B132" s="38" t="s">
        <v>226</v>
      </c>
      <c r="C132" s="54" t="s">
        <v>137</v>
      </c>
      <c r="D132" s="38" t="s">
        <v>126</v>
      </c>
      <c r="E132" s="38">
        <v>3</v>
      </c>
      <c r="F132" s="38" t="s">
        <v>102</v>
      </c>
      <c r="G132" s="38">
        <v>1</v>
      </c>
      <c r="H132" s="38" t="s">
        <v>169</v>
      </c>
      <c r="I132" s="38"/>
      <c r="J132" s="38">
        <v>10</v>
      </c>
      <c r="K132" s="55">
        <v>20</v>
      </c>
      <c r="L132" s="38">
        <v>7</v>
      </c>
      <c r="M132" s="38" t="s">
        <v>119</v>
      </c>
      <c r="N132" s="4">
        <f t="shared" si="66"/>
        <v>4.21875</v>
      </c>
      <c r="O132" s="11">
        <f t="shared" si="67"/>
        <v>4.21875</v>
      </c>
      <c r="P132" s="5">
        <f t="shared" si="68"/>
        <v>0.22949999999999998</v>
      </c>
      <c r="Q132" s="13">
        <f t="shared" si="69"/>
        <v>5.4399999999999995</v>
      </c>
      <c r="R132" s="12">
        <f t="shared" si="70"/>
        <v>5.4446580000000004</v>
      </c>
    </row>
    <row r="133" spans="1:18" s="10" customFormat="1">
      <c r="A133" s="38">
        <v>5</v>
      </c>
      <c r="B133" s="38" t="s">
        <v>200</v>
      </c>
      <c r="C133" s="54" t="s">
        <v>117</v>
      </c>
      <c r="D133" s="38" t="s">
        <v>118</v>
      </c>
      <c r="E133" s="38">
        <v>1</v>
      </c>
      <c r="F133" s="38" t="s">
        <v>102</v>
      </c>
      <c r="G133" s="38">
        <v>1</v>
      </c>
      <c r="H133" s="38" t="s">
        <v>169</v>
      </c>
      <c r="I133" s="38"/>
      <c r="J133" s="38">
        <v>51</v>
      </c>
      <c r="K133" s="38"/>
      <c r="L133" s="38">
        <v>37</v>
      </c>
      <c r="M133" s="38" t="s">
        <v>119</v>
      </c>
      <c r="N133" s="4">
        <f t="shared" si="66"/>
        <v>0</v>
      </c>
      <c r="O133" s="11">
        <f t="shared" si="67"/>
        <v>0</v>
      </c>
      <c r="P133" s="5">
        <f t="shared" si="68"/>
        <v>0</v>
      </c>
      <c r="Q133" s="13">
        <f t="shared" si="69"/>
        <v>0</v>
      </c>
      <c r="R133" s="12">
        <f t="shared" si="70"/>
        <v>0</v>
      </c>
    </row>
    <row r="134" spans="1:18" s="10" customFormat="1">
      <c r="A134" s="38">
        <v>6</v>
      </c>
      <c r="B134" s="38" t="s">
        <v>139</v>
      </c>
      <c r="C134" s="54" t="s">
        <v>117</v>
      </c>
      <c r="D134" s="38" t="s">
        <v>118</v>
      </c>
      <c r="E134" s="38">
        <v>1</v>
      </c>
      <c r="F134" s="38" t="s">
        <v>102</v>
      </c>
      <c r="G134" s="38">
        <v>1</v>
      </c>
      <c r="H134" s="38" t="s">
        <v>169</v>
      </c>
      <c r="I134" s="38"/>
      <c r="J134" s="38">
        <v>51</v>
      </c>
      <c r="K134" s="38"/>
      <c r="L134" s="38">
        <v>48</v>
      </c>
      <c r="M134" s="38" t="s">
        <v>119</v>
      </c>
      <c r="N134" s="4">
        <f t="shared" si="66"/>
        <v>0</v>
      </c>
      <c r="O134" s="11">
        <f t="shared" si="67"/>
        <v>0</v>
      </c>
      <c r="P134" s="5">
        <f t="shared" si="68"/>
        <v>0</v>
      </c>
      <c r="Q134" s="13">
        <f t="shared" si="69"/>
        <v>0</v>
      </c>
      <c r="R134" s="12">
        <f t="shared" si="70"/>
        <v>0</v>
      </c>
    </row>
    <row r="135" spans="1:18" s="10" customFormat="1">
      <c r="A135" s="38">
        <v>7</v>
      </c>
      <c r="B135" s="38" t="s">
        <v>202</v>
      </c>
      <c r="C135" s="54" t="s">
        <v>117</v>
      </c>
      <c r="D135" s="38" t="s">
        <v>118</v>
      </c>
      <c r="E135" s="38">
        <v>1</v>
      </c>
      <c r="F135" s="38" t="s">
        <v>102</v>
      </c>
      <c r="G135" s="38">
        <v>1</v>
      </c>
      <c r="H135" s="38" t="s">
        <v>169</v>
      </c>
      <c r="I135" s="38"/>
      <c r="J135" s="38">
        <v>51</v>
      </c>
      <c r="K135" s="38"/>
      <c r="L135" s="38">
        <v>51</v>
      </c>
      <c r="M135" s="38" t="s">
        <v>119</v>
      </c>
      <c r="N135" s="4">
        <f t="shared" si="66"/>
        <v>0</v>
      </c>
      <c r="O135" s="11">
        <f t="shared" si="67"/>
        <v>0</v>
      </c>
      <c r="P135" s="5">
        <f t="shared" si="68"/>
        <v>0</v>
      </c>
      <c r="Q135" s="13">
        <f t="shared" si="69"/>
        <v>0</v>
      </c>
      <c r="R135" s="12">
        <f t="shared" si="70"/>
        <v>0</v>
      </c>
    </row>
    <row r="136" spans="1:18" s="10" customFormat="1" ht="15.75" customHeight="1">
      <c r="A136" s="57" t="s">
        <v>3</v>
      </c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9"/>
      <c r="R136" s="12">
        <f>SUM(R129:R135)</f>
        <v>5.4446580000000004</v>
      </c>
    </row>
    <row r="137" spans="1:18" s="10" customFormat="1">
      <c r="A137" s="66" t="s">
        <v>227</v>
      </c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53"/>
    </row>
    <row r="138" spans="1:18" s="10" customFormat="1">
      <c r="A138" s="60" t="s">
        <v>228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53"/>
    </row>
    <row r="139" spans="1:18" s="10" customFormat="1">
      <c r="A139" s="38">
        <v>1</v>
      </c>
      <c r="B139" s="38" t="s">
        <v>179</v>
      </c>
      <c r="C139" s="54" t="s">
        <v>117</v>
      </c>
      <c r="D139" s="38" t="s">
        <v>118</v>
      </c>
      <c r="E139" s="38">
        <v>1</v>
      </c>
      <c r="F139" s="38" t="s">
        <v>205</v>
      </c>
      <c r="G139" s="38">
        <v>1</v>
      </c>
      <c r="H139" s="38" t="s">
        <v>119</v>
      </c>
      <c r="I139" s="38"/>
      <c r="J139" s="38">
        <v>36</v>
      </c>
      <c r="K139" s="38"/>
      <c r="L139" s="38">
        <v>2</v>
      </c>
      <c r="M139" s="38" t="s">
        <v>119</v>
      </c>
      <c r="N139" s="4">
        <f t="shared" ref="N139:N143" si="71">(IF(F139="OŽ",IF(L139=1,612,IF(L139=2,473.76,IF(L139=3,380.16,IF(L139=4,201.6,IF(L139=5,187.2,IF(L139=6,172.8,IF(L139=7,165,IF(L139=8,160,0))))))))+IF(L139&lt;=8,0,IF(L139&lt;=16,153,IF(L139&lt;=24,120,IF(L139&lt;=32,89,IF(L139&lt;=48,58,0)))))-IF(L139&lt;=8,0,IF(L139&lt;=16,(L139-9)*3.06,IF(L139&lt;=24,(L139-17)*3.06,IF(L139&lt;=32,(L139-25)*3.06,IF(L139&lt;=48,(L139-33)*3.06,0))))),0)+IF(F139="PČ",IF(L139=1,449,IF(L139=2,314.6,IF(L139=3,238,IF(L139=4,172,IF(L139=5,159,IF(L139=6,145,IF(L139=7,132,IF(L139=8,119,0))))))))+IF(L139&lt;=8,0,IF(L139&lt;=16,88,IF(L139&lt;=24,55,IF(L139&lt;=32,22,0))))-IF(L139&lt;=8,0,IF(L139&lt;=16,(L139-9)*2.245,IF(L139&lt;=24,(L139-17)*2.245,IF(L139&lt;=32,(L139-25)*2.245,0)))),0)+IF(F139="PČneol",IF(L139=1,85,IF(L139=2,64.61,IF(L139=3,50.76,IF(L139=4,16.25,IF(L139=5,15,IF(L139=6,13.75,IF(L139=7,12.5,IF(L139=8,11.25,0))))))))+IF(L139&lt;=8,0,IF(L139&lt;=16,9,0))-IF(L139&lt;=8,0,IF(L139&lt;=16,(L139-9)*0.425,0)),0)+IF(F139="PŽ",IF(L139=1,85,IF(L139=2,59.5,IF(L139=3,45,IF(L139=4,32.5,IF(L139=5,30,IF(L139=6,27.5,IF(L139=7,25,IF(L139=8,22.5,0))))))))+IF(L139&lt;=8,0,IF(L139&lt;=16,19,IF(L139&lt;=24,13,IF(L139&lt;=32,8,0))))-IF(L139&lt;=8,0,IF(L139&lt;=16,(L139-9)*0.425,IF(L139&lt;=24,(L139-17)*0.425,IF(L139&lt;=32,(L139-25)*0.425,0)))),0)+IF(F139="EČ",IF(L139=1,204,IF(L139=2,156.24,IF(L139=3,123.84,IF(L139=4,72,IF(L139=5,66,IF(L139=6,60,IF(L139=7,54,IF(L139=8,48,0))))))))+IF(L139&lt;=8,0,IF(L139&lt;=16,40,IF(L139&lt;=24,25,0)))-IF(L139&lt;=8,0,IF(L139&lt;=16,(L139-9)*1.02,IF(L139&lt;=24,(L139-17)*1.02,0))),0)+IF(F139="EČneol",IF(L139=1,68,IF(L139=2,51.69,IF(L139=3,40.61,IF(L139=4,13,IF(L139=5,12,IF(L139=6,11,IF(L139=7,10,IF(L139=8,9,0)))))))))+IF(F139="EŽ",IF(L139=1,68,IF(L139=2,47.6,IF(L139=3,36,IF(L139=4,18,IF(L139=5,16.5,IF(L139=6,15,IF(L139=7,13.5,IF(L139=8,12,0))))))))+IF(L139&lt;=8,0,IF(L139&lt;=16,10,IF(L139&lt;=24,6,0)))-IF(L139&lt;=8,0,IF(L139&lt;=16,(L139-9)*0.34,IF(L139&lt;=24,(L139-17)*0.34,0))),0)+IF(F139="PT",IF(L139=1,68,IF(L139=2,52.08,IF(L139=3,41.28,IF(L139=4,24,IF(L139=5,22,IF(L139=6,20,IF(L139=7,18,IF(L139=8,16,0))))))))+IF(L139&lt;=8,0,IF(L139&lt;=16,13,IF(L139&lt;=24,9,IF(L139&lt;=32,4,0))))-IF(L139&lt;=8,0,IF(L139&lt;=16,(L139-9)*0.34,IF(L139&lt;=24,(L139-17)*0.34,IF(L139&lt;=32,(L139-25)*0.34,0)))),0)+IF(F139="JOŽ",IF(L139=1,85,IF(L139=2,59.5,IF(L139=3,45,IF(L139=4,32.5,IF(L139=5,30,IF(L139=6,27.5,IF(L139=7,25,IF(L139=8,22.5,0))))))))+IF(L139&lt;=8,0,IF(L139&lt;=16,19,IF(L139&lt;=24,13,0)))-IF(L139&lt;=8,0,IF(L139&lt;=16,(L139-9)*0.425,IF(L139&lt;=24,(L139-17)*0.425,0))),0)+IF(F139="JPČ",IF(L139=1,68,IF(L139=2,47.6,IF(L139=3,36,IF(L139=4,26,IF(L139=5,24,IF(L139=6,22,IF(L139=7,20,IF(L139=8,18,0))))))))+IF(L139&lt;=8,0,IF(L139&lt;=16,13,IF(L139&lt;=24,9,0)))-IF(L139&lt;=8,0,IF(L139&lt;=16,(L139-9)*0.34,IF(L139&lt;=24,(L139-17)*0.34,0))),0)+IF(F139="JEČ",IF(L139=1,34,IF(L139=2,26.04,IF(L139=3,20.6,IF(L139=4,12,IF(L139=5,11,IF(L139=6,10,IF(L139=7,9,IF(L139=8,8,0))))))))+IF(L139&lt;=8,0,IF(L139&lt;=16,6,0))-IF(L139&lt;=8,0,IF(L139&lt;=16,(L139-9)*0.17,0)),0)+IF(F139="JEOF",IF(L139=1,34,IF(L139=2,26.04,IF(L139=3,20.6,IF(L139=4,12,IF(L139=5,11,IF(L139=6,10,IF(L139=7,9,IF(L139=8,8,0))))))))+IF(L139&lt;=8,0,IF(L139&lt;=16,6,0))-IF(L139&lt;=8,0,IF(L139&lt;=16,(L139-9)*0.17,0)),0)+IF(F139="JnPČ",IF(L139=1,51,IF(L139=2,35.7,IF(L139=3,27,IF(L139=4,19.5,IF(L139=5,18,IF(L139=6,16.5,IF(L139=7,15,IF(L139=8,13.5,0))))))))+IF(L139&lt;=8,0,IF(L139&lt;=16,10,0))-IF(L139&lt;=8,0,IF(L139&lt;=16,(L139-9)*0.255,0)),0)+IF(F139="JnEČ",IF(L139=1,25.5,IF(L139=2,19.53,IF(L139=3,15.48,IF(L139=4,9,IF(L139=5,8.25,IF(L139=6,7.5,IF(L139=7,6.75,IF(L139=8,6,0))))))))+IF(L139&lt;=8,0,IF(L139&lt;=16,5,0))-IF(L139&lt;=8,0,IF(L139&lt;=16,(L139-9)*0.1275,0)),0)+IF(F139="JčPČ",IF(L139=1,21.25,IF(L139=2,14.5,IF(L139=3,11.5,IF(L139=4,7,IF(L139=5,6.5,IF(L139=6,6,IF(L139=7,5.5,IF(L139=8,5,0))))))))+IF(L139&lt;=8,0,IF(L139&lt;=16,4,0))-IF(L139&lt;=8,0,IF(L139&lt;=16,(L139-9)*0.10625,0)),0)+IF(F139="JčEČ",IF(L139=1,17,IF(L139=2,13.02,IF(L139=3,10.32,IF(L139=4,6,IF(L139=5,5.5,IF(L139=6,5,IF(L139=7,4.5,IF(L139=8,4,0))))))))+IF(L139&lt;=8,0,IF(L139&lt;=16,3,0))-IF(L139&lt;=8,0,IF(L139&lt;=16,(L139-9)*0.085,0)),0)+IF(F139="NEAK",IF(L139=1,11.48,IF(L139=2,8.79,IF(L139=3,6.97,IF(L139=4,4.05,IF(L139=5,3.71,IF(L139=6,3.38,IF(L139=7,3.04,IF(L139=8,2.7,0))))))))+IF(L139&lt;=8,0,IF(L139&lt;=16,2,IF(L139&lt;=24,1.3,0)))-IF(L139&lt;=8,0,IF(L139&lt;=16,(L139-9)*0.0574,IF(L139&lt;=24,(L139-17)*0.0574,0))),0))*IF(L139&lt;4,1,IF(OR(F139="PČ",F139="PŽ",F139="PT"),IF(J139&lt;32,J139/32,1),1))* IF(L139&lt;4,1,IF(OR(F139="EČ",F139="EŽ",F139="JOŽ",F139="JPČ",F139="NEAK"),IF(J139&lt;24,J139/24,1),1))*IF(L139&lt;4,1,IF(OR(F139="PČneol",F139="JEČ",F139="JEOF",F139="JnPČ",F139="JnEČ",F139="JčPČ",F139="JčEČ"),IF(J139&lt;16,J139/16,1),1))*IF(L139&lt;4,1,IF(F139="EČneol",IF(J139&lt;8,J139/8,1),1))</f>
        <v>52.08</v>
      </c>
      <c r="O139" s="11">
        <f t="shared" ref="O139:O143" si="72">IF(F139="OŽ",N139,IF(H139="Ne",IF(J139*0.3&lt;=J139-L139,N139,0),IF(J139*0.1&lt;=J139-L139,N139,0)))</f>
        <v>52.08</v>
      </c>
      <c r="P139" s="5">
        <f t="shared" ref="P139:P143" si="73">IF(O139=0,0,IF(F139="OŽ",IF(L139&gt;47,0,IF(J139&gt;47,(48-L139)*1.836,((48-L139)-(48-J139))*1.836)),0)+IF(F139="PČ",IF(L139&gt;31,0,IF(J139&gt;31,(32-L139)*1.347,((32-L139)-(32-J139))*1.347)),0)+ IF(F139="PČneol",IF(L139&gt;15,0,IF(J139&gt;15,(16-L139)*0.255,((16-L139)-(16-J139))*0.255)),0)+IF(F139="PŽ",IF(L139&gt;31,0,IF(J139&gt;31,(32-L139)*0.255,((32-L139)-(32-J139))*0.255)),0)+IF(F139="EČ",IF(L139&gt;23,0,IF(J139&gt;23,(24-L139)*0.612,((24-L139)-(24-J139))*0.612)),0)+IF(F139="EČneol",IF(L139&gt;7,0,IF(J139&gt;7,(8-L139)*0.204,((8-L139)-(8-J139))*0.204)),0)+IF(F139="EŽ",IF(L139&gt;23,0,IF(J139&gt;23,(24-L139)*0.204,((24-L139)-(24-J139))*0.204)),0)+IF(F139="PT",IF(L139&gt;31,0,IF(J139&gt;31,(32-L139)*0.204,((32-L139)-(32-J139))*0.204)),0)+IF(F139="JOŽ",IF(L139&gt;23,0,IF(J139&gt;23,(24-L139)*0.255,((24-L139)-(24-J139))*0.255)),0)+IF(F139="JPČ",IF(L139&gt;23,0,IF(J139&gt;23,(24-L139)*0.204,((24-L139)-(24-J139))*0.204)),0)+IF(F139="JEČ",IF(L139&gt;15,0,IF(J139&gt;15,(16-L139)*0.102,((16-L139)-(16-J139))*0.102)),0)+IF(F139="JEOF",IF(L139&gt;15,0,IF(J139&gt;15,(16-L139)*0.102,((16-L139)-(16-J139))*0.102)),0)+IF(F139="JnPČ",IF(L139&gt;15,0,IF(J139&gt;15,(16-L139)*0.153,((16-L139)-(16-J139))*0.153)),0)+IF(F139="JnEČ",IF(L139&gt;15,0,IF(J139&gt;15,(16-L139)*0.0765,((16-L139)-(16-J139))*0.0765)),0)+IF(F139="JčPČ",IF(L139&gt;15,0,IF(J139&gt;15,(16-L139)*0.06375,((16-L139)-(16-J139))*0.06375)),0)+IF(F139="JčEČ",IF(L139&gt;15,0,IF(J139&gt;15,(16-L139)*0.051,((16-L139)-(16-J139))*0.051)),0)+IF(F139="NEAK",IF(L139&gt;23,0,IF(J139&gt;23,(24-L139)*0.03444,((24-L139)-(24-J139))*0.03444)),0))</f>
        <v>6.1199999999999992</v>
      </c>
      <c r="Q139" s="13">
        <f t="shared" ref="Q139:Q143" si="74">IF(ISERROR(P139*100/N139),0,(P139*100/N139))</f>
        <v>11.751152073732717</v>
      </c>
      <c r="R139" s="12">
        <f t="shared" ref="R139:R143" si="75">IF(Q139&lt;=30,O139+P139,O139+O139*0.3)*IF(G139=1,0.4,IF(G139=2,0.75,IF(G139="1 (kas 4 m. 1 k. nerengiamos)",0.52,1)))*IF(D139="olimpinė",1,IF(M139="Ne",0.5,1))*IF(OR(A$5="Lietuvos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federacija"),IF(OR(J139&lt;8,K139&lt;16),0,1),1)*E139*IF(I139&lt;=1,1,1/I139)*IF(OR(A$5="Lietuvos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23.745600000000003</v>
      </c>
    </row>
    <row r="140" spans="1:18" s="10" customFormat="1">
      <c r="A140" s="38">
        <v>2</v>
      </c>
      <c r="B140" s="38" t="s">
        <v>121</v>
      </c>
      <c r="C140" s="54" t="s">
        <v>117</v>
      </c>
      <c r="D140" s="38" t="s">
        <v>118</v>
      </c>
      <c r="E140" s="38">
        <v>1</v>
      </c>
      <c r="F140" s="38" t="s">
        <v>205</v>
      </c>
      <c r="G140" s="38">
        <v>1</v>
      </c>
      <c r="H140" s="38" t="s">
        <v>119</v>
      </c>
      <c r="I140" s="38"/>
      <c r="J140" s="38">
        <v>36</v>
      </c>
      <c r="K140" s="38"/>
      <c r="L140" s="38">
        <v>20</v>
      </c>
      <c r="M140" s="38" t="s">
        <v>119</v>
      </c>
      <c r="N140" s="4">
        <f t="shared" si="71"/>
        <v>7.98</v>
      </c>
      <c r="O140" s="11">
        <f t="shared" si="72"/>
        <v>7.98</v>
      </c>
      <c r="P140" s="5">
        <f t="shared" si="73"/>
        <v>2.448</v>
      </c>
      <c r="Q140" s="13">
        <f t="shared" si="74"/>
        <v>30.676691729323306</v>
      </c>
      <c r="R140" s="12">
        <f t="shared" si="75"/>
        <v>4.2325920000000004</v>
      </c>
    </row>
    <row r="141" spans="1:18" s="10" customFormat="1">
      <c r="A141" s="38">
        <v>3</v>
      </c>
      <c r="B141" s="38" t="s">
        <v>208</v>
      </c>
      <c r="C141" s="54" t="s">
        <v>117</v>
      </c>
      <c r="D141" s="38" t="s">
        <v>118</v>
      </c>
      <c r="E141" s="38">
        <v>1</v>
      </c>
      <c r="F141" s="38" t="s">
        <v>205</v>
      </c>
      <c r="G141" s="38">
        <v>1</v>
      </c>
      <c r="H141" s="38" t="s">
        <v>119</v>
      </c>
      <c r="I141" s="38"/>
      <c r="J141" s="38">
        <v>36</v>
      </c>
      <c r="K141" s="38"/>
      <c r="L141" s="38">
        <v>14</v>
      </c>
      <c r="M141" s="38" t="s">
        <v>119</v>
      </c>
      <c r="N141" s="4">
        <f t="shared" si="71"/>
        <v>11.3</v>
      </c>
      <c r="O141" s="11">
        <f t="shared" si="72"/>
        <v>11.3</v>
      </c>
      <c r="P141" s="5">
        <f t="shared" si="73"/>
        <v>3.6719999999999997</v>
      </c>
      <c r="Q141" s="13">
        <f t="shared" si="74"/>
        <v>32.495575221238937</v>
      </c>
      <c r="R141" s="12">
        <f t="shared" si="75"/>
        <v>5.9935200000000011</v>
      </c>
    </row>
    <row r="142" spans="1:18" s="10" customFormat="1">
      <c r="A142" s="38">
        <v>4</v>
      </c>
      <c r="B142" s="38" t="s">
        <v>210</v>
      </c>
      <c r="C142" s="54" t="s">
        <v>125</v>
      </c>
      <c r="D142" s="38" t="s">
        <v>126</v>
      </c>
      <c r="E142" s="38">
        <v>2</v>
      </c>
      <c r="F142" s="38" t="s">
        <v>205</v>
      </c>
      <c r="G142" s="38">
        <v>1</v>
      </c>
      <c r="H142" s="38" t="s">
        <v>169</v>
      </c>
      <c r="I142" s="38"/>
      <c r="J142" s="38">
        <v>14</v>
      </c>
      <c r="K142" s="55">
        <v>20</v>
      </c>
      <c r="L142" s="38">
        <v>6</v>
      </c>
      <c r="M142" s="38" t="s">
        <v>119</v>
      </c>
      <c r="N142" s="4">
        <f t="shared" si="71"/>
        <v>8.75</v>
      </c>
      <c r="O142" s="11">
        <f t="shared" si="72"/>
        <v>8.75</v>
      </c>
      <c r="P142" s="5">
        <f t="shared" si="73"/>
        <v>1.6319999999999999</v>
      </c>
      <c r="Q142" s="13">
        <f t="shared" si="74"/>
        <v>18.651428571428571</v>
      </c>
      <c r="R142" s="12">
        <f t="shared" si="75"/>
        <v>8.4717120000000001</v>
      </c>
    </row>
    <row r="143" spans="1:18" s="10" customFormat="1">
      <c r="A143" s="38">
        <v>5</v>
      </c>
      <c r="B143" s="38" t="s">
        <v>122</v>
      </c>
      <c r="C143" s="54" t="s">
        <v>117</v>
      </c>
      <c r="D143" s="38" t="s">
        <v>118</v>
      </c>
      <c r="E143" s="38">
        <v>1</v>
      </c>
      <c r="F143" s="38" t="s">
        <v>229</v>
      </c>
      <c r="G143" s="38">
        <v>1</v>
      </c>
      <c r="H143" s="38" t="s">
        <v>119</v>
      </c>
      <c r="I143" s="38"/>
      <c r="J143" s="38">
        <v>36</v>
      </c>
      <c r="K143" s="38"/>
      <c r="L143" s="38">
        <v>16</v>
      </c>
      <c r="M143" s="38" t="s">
        <v>119</v>
      </c>
      <c r="N143" s="4">
        <f t="shared" si="71"/>
        <v>7.6199999999999992</v>
      </c>
      <c r="O143" s="11">
        <f t="shared" si="72"/>
        <v>7.6199999999999992</v>
      </c>
      <c r="P143" s="5">
        <f t="shared" si="73"/>
        <v>1.6319999999999999</v>
      </c>
      <c r="Q143" s="13">
        <f t="shared" si="74"/>
        <v>21.41732283464567</v>
      </c>
      <c r="R143" s="12">
        <f t="shared" si="75"/>
        <v>3.7748159999999995</v>
      </c>
    </row>
    <row r="144" spans="1:18" s="10" customFormat="1" ht="15.75" customHeight="1">
      <c r="A144" s="57" t="s">
        <v>3</v>
      </c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9"/>
      <c r="R144" s="12">
        <f>SUM(R139:R143)</f>
        <v>46.218240000000009</v>
      </c>
    </row>
    <row r="145" spans="1:19" s="10" customFormat="1" ht="14.25" customHeight="1">
      <c r="A145" s="17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2"/>
    </row>
    <row r="146" spans="1:19" s="10" customFormat="1" ht="14.25" customHeight="1">
      <c r="A146" s="17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2"/>
    </row>
    <row r="147" spans="1:19" s="10" customFormat="1" ht="5.45" customHeight="1">
      <c r="A147" s="17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2"/>
    </row>
    <row r="148" spans="1:19" s="10" customFormat="1" ht="15" customHeight="1">
      <c r="A148" s="60" t="s">
        <v>230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53"/>
    </row>
    <row r="149" spans="1:19" s="10" customFormat="1" ht="13.5" customHeight="1">
      <c r="A149" s="62" t="s">
        <v>109</v>
      </c>
      <c r="B149" s="63"/>
      <c r="C149" s="63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53"/>
    </row>
    <row r="150" spans="1:19" s="10" customFormat="1">
      <c r="A150" s="38">
        <v>1</v>
      </c>
      <c r="B150" s="38" t="s">
        <v>121</v>
      </c>
      <c r="C150" s="54" t="s">
        <v>117</v>
      </c>
      <c r="D150" s="38" t="s">
        <v>118</v>
      </c>
      <c r="E150" s="38">
        <v>1</v>
      </c>
      <c r="F150" s="38" t="s">
        <v>95</v>
      </c>
      <c r="G150" s="38">
        <v>1</v>
      </c>
      <c r="H150" s="38" t="s">
        <v>169</v>
      </c>
      <c r="I150" s="38"/>
      <c r="J150" s="38">
        <v>67</v>
      </c>
      <c r="K150" s="38"/>
      <c r="L150" s="38">
        <v>42</v>
      </c>
      <c r="M150" s="38" t="s">
        <v>119</v>
      </c>
      <c r="N150" s="4">
        <f>(IF(F150="OŽ",IF(L150=1,550.8,IF(L150=2,426.38,IF(L150=3,342.14,IF(L150=4,181.44,IF(L150=5,168.48,IF(L150=6,155.52,IF(L150=7,148.5,IF(L150=8,144,0))))))))+IF(L150&lt;=8,0,IF(L150&lt;=16,137.7,IF(L150&lt;=24,108,IF(L150&lt;=32,80.1,IF(L150&lt;=36,52.2,0)))))-IF(L150&lt;=8,0,IF(L150&lt;=16,(L150-9)*2.754,IF(L150&lt;=24,(L150-17)* 2.754,IF(L150&lt;=32,(L150-25)* 2.754,IF(L150&lt;=36,(L150-33)*2.754,0))))),0)+IF(F150="PČ",IF(L150=1,449,IF(L150=2,314.6,IF(L150=3,238,IF(L150=4,172,IF(L150=5,159,IF(L150=6,145,IF(L150=7,132,IF(L150=8,119,0))))))))+IF(L150&lt;=8,0,IF(L150&lt;=16,88,IF(L150&lt;=24,55,IF(L150&lt;=32,22,0))))-IF(L150&lt;=8,0,IF(L150&lt;=16,(L150-9)*2.245,IF(L150&lt;=24,(L150-17)*2.245,IF(L150&lt;=32,(L150-25)*2.245,0)))),0)+IF(F150="PČneol",IF(L150=1,85,IF(L150=2,64.61,IF(L150=3,50.76,IF(L150=4,16.25,IF(L150=5,15,IF(L150=6,13.75,IF(L150=7,12.5,IF(L150=8,11.25,0))))))))+IF(L150&lt;=8,0,IF(L150&lt;=16,9,0))-IF(L150&lt;=8,0,IF(L150&lt;=16,(L150-9)*0.425,0)),0)+IF(F150="PŽ",IF(L150=1,85,IF(L150=2,59.5,IF(L150=3,45,IF(L150=4,32.5,IF(L150=5,30,IF(L150=6,27.5,IF(L150=7,25,IF(L150=8,22.5,0))))))))+IF(L150&lt;=8,0,IF(L150&lt;=16,19,IF(L150&lt;=24,13,IF(L150&lt;=32,8,0))))-IF(L150&lt;=8,0,IF(L150&lt;=16,(L150-9)*0.425,IF(L150&lt;=24,(L150-17)*0.425,IF(L150&lt;=32,(L150-25)*0.425,0)))),0)+IF(F150="EČ",IF(L150=1,204,IF(L150=2,156.24,IF(L150=3,123.84,IF(L150=4,72,IF(L150=5,66,IF(L150=6,60,IF(L150=7,54,IF(L150=8,48,0))))))))+IF(L150&lt;=8,0,IF(L150&lt;=16,40,IF(L150&lt;=24,25,0)))-IF(L150&lt;=8,0,IF(L150&lt;=16,(L150-9)*1.02,IF(L150&lt;=24,(L150-17)*1.02,0))),0)+IF(F150="EČneol",IF(L150=1,68,IF(L150=2,51.69,IF(L150=3,40.61,IF(L150=4,13,IF(L150=5,12,IF(L150=6,11,IF(L150=7,10,IF(L150=8,9,0)))))))))+IF(F150="EŽ",IF(L150=1,68,IF(L150=2,47.6,IF(L150=3,36,IF(L150=4,18,IF(L150=5,16.5,IF(L150=6,15,IF(L150=7,13.5,IF(L150=8,12,0))))))))+IF(L150&lt;=8,0,IF(L150&lt;=16,10,IF(L150&lt;=24,6,0)))-IF(L150&lt;=8,0,IF(L150&lt;=16,(L150-9)*0.34,IF(L150&lt;=24,(L150-17)*0.34,0))),0)+IF(F150="PT",IF(L150=1,68,IF(L150=2,52.08,IF(L150=3,41.28,IF(L150=4,24,IF(L150=5,22,IF(L150=6,20,IF(L150=7,18,IF(L150=8,16,0))))))))+IF(L150&lt;=8,0,IF(L150&lt;=16,13,IF(L150&lt;=24,9,IF(L150&lt;=32,4,0))))-IF(L150&lt;=8,0,IF(L150&lt;=16,(L150-9)*0.34,IF(L150&lt;=24,(L150-17)*0.34,IF(L150&lt;=32,(L150-25)*0.34,0)))),0)+IF(F150="JOŽ",IF(L150=1,85,IF(L150=2,59.5,IF(L150=3,45,IF(L150=4,32.5,IF(L150=5,30,IF(L150=6,27.5,IF(L150=7,25,IF(L150=8,22.5,0))))))))+IF(L150&lt;=8,0,IF(L150&lt;=16,19,IF(L150&lt;=24,13,0)))-IF(L150&lt;=8,0,IF(L150&lt;=16,(L150-9)*0.425,IF(L150&lt;=24,(L150-17)*0.425,0))),0)+IF(F150="JPČ",IF(L150=1,68,IF(L150=2,47.6,IF(L150=3,36,IF(L150=4,26,IF(L150=5,24,IF(L150=6,22,IF(L150=7,20,IF(L150=8,18,0))))))))+IF(L150&lt;=8,0,IF(L150&lt;=16,13,IF(L150&lt;=24,9,0)))-IF(L150&lt;=8,0,IF(L150&lt;=16,(L150-9)*0.34,IF(L150&lt;=24,(L150-17)*0.34,0))),0)+IF(F150="JEČ",IF(L150=1,34,IF(L150=2,26.04,IF(L150=3,20.6,IF(L150=4,12,IF(L150=5,11,IF(L150=6,10,IF(L150=7,9,IF(L150=8,8,0))))))))+IF(L150&lt;=8,0,IF(L150&lt;=16,6,0))-IF(L150&lt;=8,0,IF(L150&lt;=16,(L150-9)*0.17,0)),0)+IF(F150="JEOF",IF(L150=1,34,IF(L150=2,26.04,IF(L150=3,20.6,IF(L150=4,12,IF(L150=5,11,IF(L150=6,10,IF(L150=7,9,IF(L150=8,8,0))))))))+IF(L150&lt;=8,0,IF(L150&lt;=16,6,0))-IF(L150&lt;=8,0,IF(L150&lt;=16,(L150-9)*0.17,0)),0)+IF(F150="JnPČ",IF(L150=1,51,IF(L150=2,35.7,IF(L150=3,27,IF(L150=4,19.5,IF(L150=5,18,IF(L150=6,16.5,IF(L150=7,15,IF(L150=8,13.5,0))))))))+IF(L150&lt;=8,0,IF(L150&lt;=16,10,0))-IF(L150&lt;=8,0,IF(L150&lt;=16,(L150-9)*0.255,0)),0)+IF(F150="JnEČ",IF(L150=1,25.5,IF(L150=2,19.53,IF(L150=3,15.48,IF(L150=4,9,IF(L150=5,8.25,IF(L150=6,7.5,IF(L150=7,6.75,IF(L150=8,6,0))))))))+IF(L150&lt;=8,0,IF(L150&lt;=16,5,0))-IF(L150&lt;=8,0,IF(L150&lt;=16,(L150-9)*0.1275,0)),0)+IF(F150="JčPČ",IF(L150=1,21.25,IF(L150=2,14.5,IF(L150=3,11.5,IF(L150=4,7,IF(L150=5,6.5,IF(L150=6,6,IF(L150=7,5.5,IF(L150=8,5,0))))))))+IF(L150&lt;=8,0,IF(L150&lt;=16,4,0))-IF(L150&lt;=8,0,IF(L150&lt;=16,(L150-9)*0.10625,0)),0)+IF(F150="JčEČ",IF(L150=1,17,IF(L150=2,13.02,IF(L150=3,10.32,IF(L150=4,6,IF(L150=5,5.5,IF(L150=6,5,IF(L150=7,4.5,IF(L150=8,4,0))))))))+IF(L150&lt;=8,0,IF(L150&lt;=16,3,0))-IF(L150&lt;=8,0,IF(L150&lt;=16,(L150-9)*0.085,0)),0)+IF(F150="NEAK",IF(L150=1,11.48,IF(L150=2,8.79,IF(L150=3,6.97,IF(L150=4,4.05,IF(L150=5,3.71,IF(L150=6,3.38,IF(L150=7,3.04,IF(L150=8,2.7,0))))))))+IF(L150&lt;=8,0,IF(L150&lt;=16,2,IF(L150&lt;=24,1.3,0)))-IF(L150&lt;=8,0,IF(L150&lt;=16,(L150-9)*0.0574,IF(L150&lt;=24,(L150-17)*0.0574,0))),0))*IF(L150&lt;4,1,IF(OR(F150="PČ",F150="PŽ",F150="PT"),IF(J150&lt;32,J150/32,1),1))* IF(L150&lt;4,1,IF(OR(F150="EČ",F150="EŽ",F150="JOŽ",F150="JPČ",F150="NEAK"),IF(J150&lt;24,J150/24,1),1))*IF(L150&lt;4,1,IF(OR(F150="PČneol",F150="JEČ",F150="JEOF",F150="JnPČ",F150="JnEČ",F150="JčPČ",F150="JčEČ"),IF(J150&lt;16,J150/16,1),1))*IF(L150&lt;4,1,IF(F150="EČneol",IF(J150&lt;8,J150/8,1),1))</f>
        <v>0</v>
      </c>
      <c r="O150" s="11">
        <f t="shared" ref="O150:O154" si="76">IF(F150="OŽ",N150,IF(H150="Ne",IF(J150*0.3&lt;=J150-L150,N150,0),IF(J150*0.1&lt;=J150-L150,N150,0)))</f>
        <v>0</v>
      </c>
      <c r="P150" s="5">
        <f>IF(O150=0,0,IF(F150="OŽ",IF(L150&gt;35,0,IF(J150&gt;35,(36-L150)*1.6524,((36-L150)-(36-J150))*1.6524)),0)+IF(F150="PČ",IF(L150&gt;31,0,IF(J150&gt;31,(32-L150)*1.347,((32-L150)-(32-J150))*1.347)),0)+ IF(F150="PČneol",IF(L150&gt;15,0,IF(J150&gt;15,(16-L150)*0.255,((16-L150)-(16-J150))*0.255)),0)+IF(F150="PŽ",IF(L150&gt;31,0,IF(J150&gt;31,(32-L150)*0.255,((32-L150)-(32-J150))*0.255)),0)+IF(F150="EČ",IF(L150&gt;23,0,IF(J150&gt;23,(24-L150)*0.612,((24-L150)-(24-J150))*0.612)),0)+IF(F150="EČneol",IF(L150&gt;7,0,IF(J150&gt;7,(8-L150)*0.204,((8-L150)-(8-J150))*0.204)),0)+IF(F150="EŽ",IF(L150&gt;23,0,IF(J150&gt;23,(24-L150)*0.204,((24-L150)-(24-J150))*0.204)),0)+IF(F150="PT",IF(L150&gt;31,0,IF(J150&gt;31,(32-L150)*0.204,((32-L150)-(32-J150))*0.204)),0)+IF(F150="JOŽ",IF(L150&gt;23,0,IF(J150&gt;23,(24-L150)*0.255,((24-L150)-(24-J150))*0.255)),0)+IF(F150="JPČ",IF(L150&gt;23,0,IF(J150&gt;23,(24-L150)*0.204,((24-L150)-(24-J150))*0.204)),0)+IF(F150="JEČ",IF(L150&gt;15,0,IF(J150&gt;15,(16-L150)*0.102,((16-L150)-(16-J150))*0.102)),0)+IF(F150="JEOF",IF(L150&gt;15,0,IF(J150&gt;15,(16-L150)*0.102,((16-L150)-(16-J150))*0.102)),0)+IF(F150="JnPČ",IF(L150&gt;15,0,IF(J150&gt;15,(16-L150)*0.153,((16-L150)-(16-J150))*0.153)),0)+IF(F150="JnEČ",IF(L150&gt;15,0,IF(J150&gt;15,(16-L150)*0.0765,((16-L150)-(16-J150))*0.0765)),0)+IF(F150="JčPČ",IF(L150&gt;15,0,IF(J150&gt;15,(16-L150)*0.06375,((16-L150)-(16-J150))*0.06375)),0)+IF(F150="JčEČ",IF(L150&gt;15,0,IF(J150&gt;15,(16-L150)*0.051,((16-L150)-(16-J150))*0.051)),0)+IF(F150="NEAK",IF(L150&gt;23,0,IF(J150&gt;23,(24-L150)*0.03444,((24-L150)-(24-J150))*0.03444)),0))</f>
        <v>0</v>
      </c>
      <c r="Q150" s="13">
        <f>IF(ISERROR(P150*100/N150),0,(P150*100/N150))</f>
        <v>0</v>
      </c>
      <c r="R150" s="12">
        <f t="shared" ref="R150:R154" si="77">IF(Q150&lt;=30,O150+P150,O150+O150*0.3)*IF(G150=1,0.4,IF(G150=2,0.75,IF(G150="1 (kas 4 m. 1 k. nerengiamos)",0.52,1)))*IF(D150="olimpinė",1,IF(M150="Ne",0.5,1))*IF(OR(A$5="Lietuvos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federacija"),IF(OR(J150&lt;8,K150&lt;16),0,1),1)*E150*IF(I150&lt;=1,1,1/I150)*IF(OR(A$5="Lietuvos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0</v>
      </c>
      <c r="S150" s="23"/>
    </row>
    <row r="151" spans="1:19" s="10" customFormat="1">
      <c r="A151" s="38">
        <v>2</v>
      </c>
      <c r="B151" s="38" t="s">
        <v>208</v>
      </c>
      <c r="C151" s="54" t="s">
        <v>117</v>
      </c>
      <c r="D151" s="38" t="s">
        <v>118</v>
      </c>
      <c r="E151" s="38">
        <v>1</v>
      </c>
      <c r="F151" s="38" t="s">
        <v>95</v>
      </c>
      <c r="G151" s="38">
        <v>1</v>
      </c>
      <c r="H151" s="38" t="s">
        <v>169</v>
      </c>
      <c r="I151" s="38"/>
      <c r="J151" s="38">
        <v>67</v>
      </c>
      <c r="K151" s="38"/>
      <c r="L151" s="38">
        <v>55</v>
      </c>
      <c r="M151" s="38" t="s">
        <v>119</v>
      </c>
      <c r="N151" s="4">
        <f t="shared" ref="N151:N154" si="78">(IF(F151="OŽ",IF(L151=1,550.8,IF(L151=2,426.38,IF(L151=3,342.14,IF(L151=4,181.44,IF(L151=5,168.48,IF(L151=6,155.52,IF(L151=7,148.5,IF(L151=8,144,0))))))))+IF(L151&lt;=8,0,IF(L151&lt;=16,137.7,IF(L151&lt;=24,108,IF(L151&lt;=32,80.1,IF(L151&lt;=36,52.2,0)))))-IF(L151&lt;=8,0,IF(L151&lt;=16,(L151-9)*2.754,IF(L151&lt;=24,(L151-17)* 2.754,IF(L151&lt;=32,(L151-25)* 2.754,IF(L151&lt;=36,(L151-33)*2.754,0))))),0)+IF(F151="PČ",IF(L151=1,449,IF(L151=2,314.6,IF(L151=3,238,IF(L151=4,172,IF(L151=5,159,IF(L151=6,145,IF(L151=7,132,IF(L151=8,119,0))))))))+IF(L151&lt;=8,0,IF(L151&lt;=16,88,IF(L151&lt;=24,55,IF(L151&lt;=32,22,0))))-IF(L151&lt;=8,0,IF(L151&lt;=16,(L151-9)*2.245,IF(L151&lt;=24,(L151-17)*2.245,IF(L151&lt;=32,(L151-25)*2.245,0)))),0)+IF(F151="PČneol",IF(L151=1,85,IF(L151=2,64.61,IF(L151=3,50.76,IF(L151=4,16.25,IF(L151=5,15,IF(L151=6,13.75,IF(L151=7,12.5,IF(L151=8,11.25,0))))))))+IF(L151&lt;=8,0,IF(L151&lt;=16,9,0))-IF(L151&lt;=8,0,IF(L151&lt;=16,(L151-9)*0.425,0)),0)+IF(F151="PŽ",IF(L151=1,85,IF(L151=2,59.5,IF(L151=3,45,IF(L151=4,32.5,IF(L151=5,30,IF(L151=6,27.5,IF(L151=7,25,IF(L151=8,22.5,0))))))))+IF(L151&lt;=8,0,IF(L151&lt;=16,19,IF(L151&lt;=24,13,IF(L151&lt;=32,8,0))))-IF(L151&lt;=8,0,IF(L151&lt;=16,(L151-9)*0.425,IF(L151&lt;=24,(L151-17)*0.425,IF(L151&lt;=32,(L151-25)*0.425,0)))),0)+IF(F151="EČ",IF(L151=1,204,IF(L151=2,156.24,IF(L151=3,123.84,IF(L151=4,72,IF(L151=5,66,IF(L151=6,60,IF(L151=7,54,IF(L151=8,48,0))))))))+IF(L151&lt;=8,0,IF(L151&lt;=16,40,IF(L151&lt;=24,25,0)))-IF(L151&lt;=8,0,IF(L151&lt;=16,(L151-9)*1.02,IF(L151&lt;=24,(L151-17)*1.02,0))),0)+IF(F151="EČneol",IF(L151=1,68,IF(L151=2,51.69,IF(L151=3,40.61,IF(L151=4,13,IF(L151=5,12,IF(L151=6,11,IF(L151=7,10,IF(L151=8,9,0)))))))))+IF(F151="EŽ",IF(L151=1,68,IF(L151=2,47.6,IF(L151=3,36,IF(L151=4,18,IF(L151=5,16.5,IF(L151=6,15,IF(L151=7,13.5,IF(L151=8,12,0))))))))+IF(L151&lt;=8,0,IF(L151&lt;=16,10,IF(L151&lt;=24,6,0)))-IF(L151&lt;=8,0,IF(L151&lt;=16,(L151-9)*0.34,IF(L151&lt;=24,(L151-17)*0.34,0))),0)+IF(F151="PT",IF(L151=1,68,IF(L151=2,52.08,IF(L151=3,41.28,IF(L151=4,24,IF(L151=5,22,IF(L151=6,20,IF(L151=7,18,IF(L151=8,16,0))))))))+IF(L151&lt;=8,0,IF(L151&lt;=16,13,IF(L151&lt;=24,9,IF(L151&lt;=32,4,0))))-IF(L151&lt;=8,0,IF(L151&lt;=16,(L151-9)*0.34,IF(L151&lt;=24,(L151-17)*0.34,IF(L151&lt;=32,(L151-25)*0.34,0)))),0)+IF(F151="JOŽ",IF(L151=1,85,IF(L151=2,59.5,IF(L151=3,45,IF(L151=4,32.5,IF(L151=5,30,IF(L151=6,27.5,IF(L151=7,25,IF(L151=8,22.5,0))))))))+IF(L151&lt;=8,0,IF(L151&lt;=16,19,IF(L151&lt;=24,13,0)))-IF(L151&lt;=8,0,IF(L151&lt;=16,(L151-9)*0.425,IF(L151&lt;=24,(L151-17)*0.425,0))),0)+IF(F151="JPČ",IF(L151=1,68,IF(L151=2,47.6,IF(L151=3,36,IF(L151=4,26,IF(L151=5,24,IF(L151=6,22,IF(L151=7,20,IF(L151=8,18,0))))))))+IF(L151&lt;=8,0,IF(L151&lt;=16,13,IF(L151&lt;=24,9,0)))-IF(L151&lt;=8,0,IF(L151&lt;=16,(L151-9)*0.34,IF(L151&lt;=24,(L151-17)*0.34,0))),0)+IF(F151="JEČ",IF(L151=1,34,IF(L151=2,26.04,IF(L151=3,20.6,IF(L151=4,12,IF(L151=5,11,IF(L151=6,10,IF(L151=7,9,IF(L151=8,8,0))))))))+IF(L151&lt;=8,0,IF(L151&lt;=16,6,0))-IF(L151&lt;=8,0,IF(L151&lt;=16,(L151-9)*0.17,0)),0)+IF(F151="JEOF",IF(L151=1,34,IF(L151=2,26.04,IF(L151=3,20.6,IF(L151=4,12,IF(L151=5,11,IF(L151=6,10,IF(L151=7,9,IF(L151=8,8,0))))))))+IF(L151&lt;=8,0,IF(L151&lt;=16,6,0))-IF(L151&lt;=8,0,IF(L151&lt;=16,(L151-9)*0.17,0)),0)+IF(F151="JnPČ",IF(L151=1,51,IF(L151=2,35.7,IF(L151=3,27,IF(L151=4,19.5,IF(L151=5,18,IF(L151=6,16.5,IF(L151=7,15,IF(L151=8,13.5,0))))))))+IF(L151&lt;=8,0,IF(L151&lt;=16,10,0))-IF(L151&lt;=8,0,IF(L151&lt;=16,(L151-9)*0.255,0)),0)+IF(F151="JnEČ",IF(L151=1,25.5,IF(L151=2,19.53,IF(L151=3,15.48,IF(L151=4,9,IF(L151=5,8.25,IF(L151=6,7.5,IF(L151=7,6.75,IF(L151=8,6,0))))))))+IF(L151&lt;=8,0,IF(L151&lt;=16,5,0))-IF(L151&lt;=8,0,IF(L151&lt;=16,(L151-9)*0.1275,0)),0)+IF(F151="JčPČ",IF(L151=1,21.25,IF(L151=2,14.5,IF(L151=3,11.5,IF(L151=4,7,IF(L151=5,6.5,IF(L151=6,6,IF(L151=7,5.5,IF(L151=8,5,0))))))))+IF(L151&lt;=8,0,IF(L151&lt;=16,4,0))-IF(L151&lt;=8,0,IF(L151&lt;=16,(L151-9)*0.10625,0)),0)+IF(F151="JčEČ",IF(L151=1,17,IF(L151=2,13.02,IF(L151=3,10.32,IF(L151=4,6,IF(L151=5,5.5,IF(L151=6,5,IF(L151=7,4.5,IF(L151=8,4,0))))))))+IF(L151&lt;=8,0,IF(L151&lt;=16,3,0))-IF(L151&lt;=8,0,IF(L151&lt;=16,(L151-9)*0.085,0)),0)+IF(F151="NEAK",IF(L151=1,11.48,IF(L151=2,8.79,IF(L151=3,6.97,IF(L151=4,4.05,IF(L151=5,3.71,IF(L151=6,3.38,IF(L151=7,3.04,IF(L151=8,2.7,0))))))))+IF(L151&lt;=8,0,IF(L151&lt;=16,2,IF(L151&lt;=24,1.3,0)))-IF(L151&lt;=8,0,IF(L151&lt;=16,(L151-9)*0.0574,IF(L151&lt;=24,(L151-17)*0.0574,0))),0))*IF(L151&lt;4,1,IF(OR(F151="PČ",F151="PŽ",F151="PT"),IF(J151&lt;32,J151/32,1),1))* IF(L151&lt;4,1,IF(OR(F151="EČ",F151="EŽ",F151="JOŽ",F151="JPČ",F151="NEAK"),IF(J151&lt;24,J151/24,1),1))*IF(L151&lt;4,1,IF(OR(F151="PČneol",F151="JEČ",F151="JEOF",F151="JnPČ",F151="JnEČ",F151="JčPČ",F151="JčEČ"),IF(J151&lt;16,J151/16,1),1))*IF(L151&lt;4,1,IF(F151="EČneol",IF(J151&lt;8,J151/8,1),1))</f>
        <v>0</v>
      </c>
      <c r="O151" s="11">
        <f t="shared" si="76"/>
        <v>0</v>
      </c>
      <c r="P151" s="5">
        <f t="shared" ref="P151:P154" si="79">IF(O151=0,0,IF(F151="OŽ",IF(L151&gt;35,0,IF(J151&gt;35,(36-L151)*1.6524,((36-L151)-(36-J151))*1.6524)),0)+IF(F151="PČ",IF(L151&gt;31,0,IF(J151&gt;31,(32-L151)*1.347,((32-L151)-(32-J151))*1.347)),0)+ IF(F151="PČneol",IF(L151&gt;15,0,IF(J151&gt;15,(16-L151)*0.255,((16-L151)-(16-J151))*0.255)),0)+IF(F151="PŽ",IF(L151&gt;31,0,IF(J151&gt;31,(32-L151)*0.255,((32-L151)-(32-J151))*0.255)),0)+IF(F151="EČ",IF(L151&gt;23,0,IF(J151&gt;23,(24-L151)*0.612,((24-L151)-(24-J151))*0.612)),0)+IF(F151="EČneol",IF(L151&gt;7,0,IF(J151&gt;7,(8-L151)*0.204,((8-L151)-(8-J151))*0.204)),0)+IF(F151="EŽ",IF(L151&gt;23,0,IF(J151&gt;23,(24-L151)*0.204,((24-L151)-(24-J151))*0.204)),0)+IF(F151="PT",IF(L151&gt;31,0,IF(J151&gt;31,(32-L151)*0.204,((32-L151)-(32-J151))*0.204)),0)+IF(F151="JOŽ",IF(L151&gt;23,0,IF(J151&gt;23,(24-L151)*0.255,((24-L151)-(24-J151))*0.255)),0)+IF(F151="JPČ",IF(L151&gt;23,0,IF(J151&gt;23,(24-L151)*0.204,((24-L151)-(24-J151))*0.204)),0)+IF(F151="JEČ",IF(L151&gt;15,0,IF(J151&gt;15,(16-L151)*0.102,((16-L151)-(16-J151))*0.102)),0)+IF(F151="JEOF",IF(L151&gt;15,0,IF(J151&gt;15,(16-L151)*0.102,((16-L151)-(16-J151))*0.102)),0)+IF(F151="JnPČ",IF(L151&gt;15,0,IF(J151&gt;15,(16-L151)*0.153,((16-L151)-(16-J151))*0.153)),0)+IF(F151="JnEČ",IF(L151&gt;15,0,IF(J151&gt;15,(16-L151)*0.0765,((16-L151)-(16-J151))*0.0765)),0)+IF(F151="JčPČ",IF(L151&gt;15,0,IF(J151&gt;15,(16-L151)*0.06375,((16-L151)-(16-J151))*0.06375)),0)+IF(F151="JčEČ",IF(L151&gt;15,0,IF(J151&gt;15,(16-L151)*0.051,((16-L151)-(16-J151))*0.051)),0)+IF(F151="NEAK",IF(L151&gt;23,0,IF(J151&gt;23,(24-L151)*0.03444,((24-L151)-(24-J151))*0.03444)),0))</f>
        <v>0</v>
      </c>
      <c r="Q151" s="13">
        <f t="shared" ref="Q151:Q154" si="80">IF(ISERROR(P151*100/N151),0,(P151*100/N151))</f>
        <v>0</v>
      </c>
      <c r="R151" s="12">
        <f t="shared" si="77"/>
        <v>0</v>
      </c>
      <c r="S151" s="23"/>
    </row>
    <row r="152" spans="1:19" s="10" customFormat="1">
      <c r="A152" s="38">
        <v>3</v>
      </c>
      <c r="B152" s="38" t="s">
        <v>168</v>
      </c>
      <c r="C152" s="54" t="s">
        <v>117</v>
      </c>
      <c r="D152" s="38" t="s">
        <v>118</v>
      </c>
      <c r="E152" s="38">
        <v>1</v>
      </c>
      <c r="F152" s="38" t="s">
        <v>95</v>
      </c>
      <c r="G152" s="38">
        <v>1</v>
      </c>
      <c r="H152" s="38" t="s">
        <v>169</v>
      </c>
      <c r="I152" s="38"/>
      <c r="J152" s="38">
        <v>67</v>
      </c>
      <c r="K152" s="38"/>
      <c r="L152" s="38">
        <v>67</v>
      </c>
      <c r="M152" s="38" t="s">
        <v>119</v>
      </c>
      <c r="N152" s="4">
        <f t="shared" si="78"/>
        <v>0</v>
      </c>
      <c r="O152" s="11">
        <f t="shared" si="76"/>
        <v>0</v>
      </c>
      <c r="P152" s="5">
        <f t="shared" si="79"/>
        <v>0</v>
      </c>
      <c r="Q152" s="13">
        <f t="shared" si="80"/>
        <v>0</v>
      </c>
      <c r="R152" s="12">
        <f t="shared" si="77"/>
        <v>0</v>
      </c>
    </row>
    <row r="153" spans="1:19" s="10" customFormat="1">
      <c r="A153" s="38">
        <v>4</v>
      </c>
      <c r="B153" s="38" t="s">
        <v>122</v>
      </c>
      <c r="C153" s="54" t="s">
        <v>117</v>
      </c>
      <c r="D153" s="38" t="s">
        <v>118</v>
      </c>
      <c r="E153" s="38">
        <v>1</v>
      </c>
      <c r="F153" s="38" t="s">
        <v>95</v>
      </c>
      <c r="G153" s="38">
        <v>1</v>
      </c>
      <c r="H153" s="38" t="s">
        <v>119</v>
      </c>
      <c r="I153" s="38"/>
      <c r="J153" s="38">
        <v>83</v>
      </c>
      <c r="K153" s="38"/>
      <c r="L153" s="38">
        <v>16</v>
      </c>
      <c r="M153" s="38" t="s">
        <v>119</v>
      </c>
      <c r="N153" s="4">
        <f t="shared" si="78"/>
        <v>72.284999999999997</v>
      </c>
      <c r="O153" s="11">
        <f t="shared" si="76"/>
        <v>72.284999999999997</v>
      </c>
      <c r="P153" s="5">
        <f t="shared" si="79"/>
        <v>21.552</v>
      </c>
      <c r="Q153" s="13">
        <f t="shared" si="80"/>
        <v>29.815314380576883</v>
      </c>
      <c r="R153" s="12">
        <f t="shared" si="77"/>
        <v>38.285495999999995</v>
      </c>
    </row>
    <row r="154" spans="1:19" s="10" customFormat="1">
      <c r="A154" s="38">
        <v>5</v>
      </c>
      <c r="B154" s="38" t="s">
        <v>231</v>
      </c>
      <c r="C154" s="54" t="s">
        <v>137</v>
      </c>
      <c r="D154" s="38" t="s">
        <v>126</v>
      </c>
      <c r="E154" s="38">
        <v>3</v>
      </c>
      <c r="F154" s="38" t="s">
        <v>95</v>
      </c>
      <c r="G154" s="38">
        <v>1</v>
      </c>
      <c r="H154" s="38" t="s">
        <v>169</v>
      </c>
      <c r="I154" s="38"/>
      <c r="J154" s="38">
        <v>15</v>
      </c>
      <c r="K154" s="55">
        <v>16</v>
      </c>
      <c r="L154" s="38">
        <v>14</v>
      </c>
      <c r="M154" s="38" t="s">
        <v>119</v>
      </c>
      <c r="N154" s="4">
        <f t="shared" si="78"/>
        <v>35.98828125</v>
      </c>
      <c r="O154" s="11">
        <f t="shared" si="76"/>
        <v>0</v>
      </c>
      <c r="P154" s="5">
        <f t="shared" si="79"/>
        <v>0</v>
      </c>
      <c r="Q154" s="13">
        <f t="shared" si="80"/>
        <v>0</v>
      </c>
      <c r="R154" s="12">
        <f t="shared" si="77"/>
        <v>0</v>
      </c>
    </row>
    <row r="155" spans="1:19" s="10" customFormat="1" ht="15" customHeight="1">
      <c r="A155" s="57" t="s">
        <v>3</v>
      </c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9"/>
      <c r="R155" s="12">
        <f>SUM(R150:R154)</f>
        <v>38.285495999999995</v>
      </c>
    </row>
    <row r="156" spans="1:19" s="10" customFormat="1" ht="6.75" customHeight="1">
      <c r="A156" s="17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2"/>
    </row>
    <row r="157" spans="1:19" s="10" customFormat="1" ht="15" customHeight="1">
      <c r="A157" s="24" t="s">
        <v>232</v>
      </c>
      <c r="B157" s="24" t="s">
        <v>233</v>
      </c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2"/>
    </row>
    <row r="158" spans="1:19" s="10" customFormat="1" ht="15" customHeight="1">
      <c r="A158" s="35" t="s">
        <v>108</v>
      </c>
      <c r="B158" s="35"/>
      <c r="C158" s="35"/>
      <c r="D158" s="35"/>
      <c r="E158" s="35"/>
      <c r="F158" s="35"/>
      <c r="G158" s="35"/>
      <c r="H158" s="35"/>
      <c r="I158" s="35"/>
      <c r="J158" s="51"/>
      <c r="K158" s="51"/>
      <c r="L158" s="51"/>
      <c r="M158" s="51"/>
      <c r="N158" s="51"/>
      <c r="O158" s="51"/>
      <c r="P158" s="51"/>
      <c r="Q158" s="51"/>
      <c r="R158" s="52"/>
    </row>
    <row r="159" spans="1:19" s="10" customFormat="1" ht="15" customHeight="1">
      <c r="A159" s="35"/>
      <c r="B159" s="35"/>
      <c r="C159" s="35"/>
      <c r="D159" s="35"/>
      <c r="E159" s="35"/>
      <c r="F159" s="35"/>
      <c r="G159" s="35"/>
      <c r="H159" s="35"/>
      <c r="I159" s="35"/>
      <c r="J159" s="51"/>
      <c r="K159" s="51"/>
      <c r="L159" s="51"/>
      <c r="M159" s="51"/>
      <c r="N159" s="51"/>
      <c r="O159" s="51"/>
      <c r="P159" s="51"/>
      <c r="Q159" s="51"/>
      <c r="R159" s="52"/>
    </row>
    <row r="160" spans="1:19" s="10" customFormat="1" ht="15" customHeight="1">
      <c r="A160" s="60" t="s">
        <v>234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53"/>
    </row>
    <row r="161" spans="1:18" s="10" customFormat="1" ht="16.899999999999999" customHeight="1">
      <c r="A161" s="62" t="s">
        <v>109</v>
      </c>
      <c r="B161" s="63"/>
      <c r="C161" s="63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53"/>
    </row>
    <row r="162" spans="1:18" s="10" customFormat="1" ht="15" customHeight="1">
      <c r="A162" s="64" t="s">
        <v>235</v>
      </c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53"/>
    </row>
    <row r="163" spans="1:18" s="10" customFormat="1">
      <c r="A163" s="38">
        <v>1</v>
      </c>
      <c r="B163" s="38" t="s">
        <v>123</v>
      </c>
      <c r="C163" s="54" t="s">
        <v>117</v>
      </c>
      <c r="D163" s="38" t="s">
        <v>118</v>
      </c>
      <c r="E163" s="38">
        <v>1</v>
      </c>
      <c r="F163" s="38" t="s">
        <v>99</v>
      </c>
      <c r="G163" s="38">
        <v>1</v>
      </c>
      <c r="H163" s="38" t="s">
        <v>169</v>
      </c>
      <c r="I163" s="38"/>
      <c r="J163" s="38">
        <v>76</v>
      </c>
      <c r="K163" s="38"/>
      <c r="L163" s="38">
        <v>44</v>
      </c>
      <c r="M163" s="38" t="s">
        <v>119</v>
      </c>
      <c r="N163" s="4">
        <f>(IF(F163="OŽ",IF(L163=1,550.8,IF(L163=2,426.38,IF(L163=3,342.14,IF(L163=4,181.44,IF(L163=5,168.48,IF(L163=6,155.52,IF(L163=7,148.5,IF(L163=8,144,0))))))))+IF(L163&lt;=8,0,IF(L163&lt;=16,137.7,IF(L163&lt;=24,108,IF(L163&lt;=32,80.1,IF(L163&lt;=36,52.2,0)))))-IF(L163&lt;=8,0,IF(L163&lt;=16,(L163-9)*2.754,IF(L163&lt;=24,(L163-17)* 2.754,IF(L163&lt;=32,(L163-25)* 2.754,IF(L163&lt;=36,(L163-33)*2.754,0))))),0)+IF(F163="PČ",IF(L163=1,449,IF(L163=2,314.6,IF(L163=3,238,IF(L163=4,172,IF(L163=5,159,IF(L163=6,145,IF(L163=7,132,IF(L163=8,119,0))))))))+IF(L163&lt;=8,0,IF(L163&lt;=16,88,IF(L163&lt;=24,55,IF(L163&lt;=32,22,0))))-IF(L163&lt;=8,0,IF(L163&lt;=16,(L163-9)*2.245,IF(L163&lt;=24,(L163-17)*2.245,IF(L163&lt;=32,(L163-25)*2.245,0)))),0)+IF(F163="PČneol",IF(L163=1,85,IF(L163=2,64.61,IF(L163=3,50.76,IF(L163=4,16.25,IF(L163=5,15,IF(L163=6,13.75,IF(L163=7,12.5,IF(L163=8,11.25,0))))))))+IF(L163&lt;=8,0,IF(L163&lt;=16,9,0))-IF(L163&lt;=8,0,IF(L163&lt;=16,(L163-9)*0.425,0)),0)+IF(F163="PŽ",IF(L163=1,85,IF(L163=2,59.5,IF(L163=3,45,IF(L163=4,32.5,IF(L163=5,30,IF(L163=6,27.5,IF(L163=7,25,IF(L163=8,22.5,0))))))))+IF(L163&lt;=8,0,IF(L163&lt;=16,19,IF(L163&lt;=24,13,IF(L163&lt;=32,8,0))))-IF(L163&lt;=8,0,IF(L163&lt;=16,(L163-9)*0.425,IF(L163&lt;=24,(L163-17)*0.425,IF(L163&lt;=32,(L163-25)*0.425,0)))),0)+IF(F163="EČ",IF(L163=1,204,IF(L163=2,156.24,IF(L163=3,123.84,IF(L163=4,72,IF(L163=5,66,IF(L163=6,60,IF(L163=7,54,IF(L163=8,48,0))))))))+IF(L163&lt;=8,0,IF(L163&lt;=16,40,IF(L163&lt;=24,25,0)))-IF(L163&lt;=8,0,IF(L163&lt;=16,(L163-9)*1.02,IF(L163&lt;=24,(L163-17)*1.02,0))),0)+IF(F163="EČneol",IF(L163=1,68,IF(L163=2,51.69,IF(L163=3,40.61,IF(L163=4,13,IF(L163=5,12,IF(L163=6,11,IF(L163=7,10,IF(L163=8,9,0)))))))))+IF(F163="EŽ",IF(L163=1,68,IF(L163=2,47.6,IF(L163=3,36,IF(L163=4,18,IF(L163=5,16.5,IF(L163=6,15,IF(L163=7,13.5,IF(L163=8,12,0))))))))+IF(L163&lt;=8,0,IF(L163&lt;=16,10,IF(L163&lt;=24,6,0)))-IF(L163&lt;=8,0,IF(L163&lt;=16,(L163-9)*0.34,IF(L163&lt;=24,(L163-17)*0.34,0))),0)+IF(F163="PT",IF(L163=1,68,IF(L163=2,52.08,IF(L163=3,41.28,IF(L163=4,24,IF(L163=5,22,IF(L163=6,20,IF(L163=7,18,IF(L163=8,16,0))))))))+IF(L163&lt;=8,0,IF(L163&lt;=16,13,IF(L163&lt;=24,9,IF(L163&lt;=32,4,0))))-IF(L163&lt;=8,0,IF(L163&lt;=16,(L163-9)*0.34,IF(L163&lt;=24,(L163-17)*0.34,IF(L163&lt;=32,(L163-25)*0.34,0)))),0)+IF(F163="JOŽ",IF(L163=1,85,IF(L163=2,59.5,IF(L163=3,45,IF(L163=4,32.5,IF(L163=5,30,IF(L163=6,27.5,IF(L163=7,25,IF(L163=8,22.5,0))))))))+IF(L163&lt;=8,0,IF(L163&lt;=16,19,IF(L163&lt;=24,13,0)))-IF(L163&lt;=8,0,IF(L163&lt;=16,(L163-9)*0.425,IF(L163&lt;=24,(L163-17)*0.425,0))),0)+IF(F163="JPČ",IF(L163=1,68,IF(L163=2,47.6,IF(L163=3,36,IF(L163=4,26,IF(L163=5,24,IF(L163=6,22,IF(L163=7,20,IF(L163=8,18,0))))))))+IF(L163&lt;=8,0,IF(L163&lt;=16,13,IF(L163&lt;=24,9,0)))-IF(L163&lt;=8,0,IF(L163&lt;=16,(L163-9)*0.34,IF(L163&lt;=24,(L163-17)*0.34,0))),0)+IF(F163="JEČ",IF(L163=1,34,IF(L163=2,26.04,IF(L163=3,20.6,IF(L163=4,12,IF(L163=5,11,IF(L163=6,10,IF(L163=7,9,IF(L163=8,8,0))))))))+IF(L163&lt;=8,0,IF(L163&lt;=16,6,0))-IF(L163&lt;=8,0,IF(L163&lt;=16,(L163-9)*0.17,0)),0)+IF(F163="JEOF",IF(L163=1,34,IF(L163=2,26.04,IF(L163=3,20.6,IF(L163=4,12,IF(L163=5,11,IF(L163=6,10,IF(L163=7,9,IF(L163=8,8,0))))))))+IF(L163&lt;=8,0,IF(L163&lt;=16,6,0))-IF(L163&lt;=8,0,IF(L163&lt;=16,(L163-9)*0.17,0)),0)+IF(F163="JnPČ",IF(L163=1,51,IF(L163=2,35.7,IF(L163=3,27,IF(L163=4,19.5,IF(L163=5,18,IF(L163=6,16.5,IF(L163=7,15,IF(L163=8,13.5,0))))))))+IF(L163&lt;=8,0,IF(L163&lt;=16,10,0))-IF(L163&lt;=8,0,IF(L163&lt;=16,(L163-9)*0.255,0)),0)+IF(F163="JnEČ",IF(L163=1,25.5,IF(L163=2,19.53,IF(L163=3,15.48,IF(L163=4,9,IF(L163=5,8.25,IF(L163=6,7.5,IF(L163=7,6.75,IF(L163=8,6,0))))))))+IF(L163&lt;=8,0,IF(L163&lt;=16,5,0))-IF(L163&lt;=8,0,IF(L163&lt;=16,(L163-9)*0.1275,0)),0)+IF(F163="JčPČ",IF(L163=1,21.25,IF(L163=2,14.5,IF(L163=3,11.5,IF(L163=4,7,IF(L163=5,6.5,IF(L163=6,6,IF(L163=7,5.5,IF(L163=8,5,0))))))))+IF(L163&lt;=8,0,IF(L163&lt;=16,4,0))-IF(L163&lt;=8,0,IF(L163&lt;=16,(L163-9)*0.10625,0)),0)+IF(F163="JčEČ",IF(L163=1,17,IF(L163=2,13.02,IF(L163=3,10.32,IF(L163=4,6,IF(L163=5,5.5,IF(L163=6,5,IF(L163=7,4.5,IF(L163=8,4,0))))))))+IF(L163&lt;=8,0,IF(L163&lt;=16,3,0))-IF(L163&lt;=8,0,IF(L163&lt;=16,(L163-9)*0.085,0)),0)+IF(F163="NEAK",IF(L163=1,11.48,IF(L163=2,8.79,IF(L163=3,6.97,IF(L163=4,4.05,IF(L163=5,3.71,IF(L163=6,3.38,IF(L163=7,3.04,IF(L163=8,2.7,0))))))))+IF(L163&lt;=8,0,IF(L163&lt;=16,2,IF(L163&lt;=24,1.3,0)))-IF(L163&lt;=8,0,IF(L163&lt;=16,(L163-9)*0.0574,IF(L163&lt;=24,(L163-17)*0.0574,0))),0))*IF(L163&lt;4,1,IF(OR(F163="PČ",F163="PŽ",F163="PT"),IF(J163&lt;32,J163/32,1),1))* IF(L163&lt;4,1,IF(OR(F163="EČ",F163="EŽ",F163="JOŽ",F163="JPČ",F163="NEAK"),IF(J163&lt;24,J163/24,1),1))*IF(L163&lt;4,1,IF(OR(F163="PČneol",F163="JEČ",F163="JEOF",F163="JnPČ",F163="JnEČ",F163="JčPČ",F163="JčEČ"),IF(J163&lt;16,J163/16,1),1))*IF(L163&lt;4,1,IF(F163="EČneol",IF(J163&lt;8,J163/8,1),1))</f>
        <v>0</v>
      </c>
      <c r="O163" s="11">
        <f t="shared" ref="O163:O164" si="81">IF(F163="OŽ",N163,IF(H163="Ne",IF(J163*0.3&lt;=J163-L163,N163,0),IF(J163*0.1&lt;=J163-L163,N163,0)))</f>
        <v>0</v>
      </c>
      <c r="P163" s="5">
        <f t="shared" ref="P163:P164" si="82">IF(O163=0,0,IF(F163="OŽ",IF(L163&gt;35,0,IF(J163&gt;35,(36-L163)*1.6524,((36-L163)-(36-J163))*1.6524)),0)+IF(F163="PČ",IF(L163&gt;31,0,IF(J163&gt;31,(32-L163)*1.347,((32-L163)-(32-J163))*1.347)),0)+ IF(F163="PČneol",IF(L163&gt;15,0,IF(J163&gt;15,(16-L163)*0.255,((16-L163)-(16-J163))*0.255)),0)+IF(F163="PŽ",IF(L163&gt;31,0,IF(J163&gt;31,(32-L163)*0.255,((32-L163)-(32-J163))*0.255)),0)+IF(F163="EČ",IF(L163&gt;23,0,IF(J163&gt;23,(24-L163)*0.612,((24-L163)-(24-J163))*0.612)),0)+IF(F163="EČneol",IF(L163&gt;7,0,IF(J163&gt;7,(8-L163)*0.204,((8-L163)-(8-J163))*0.204)),0)+IF(F163="EŽ",IF(L163&gt;23,0,IF(J163&gt;23,(24-L163)*0.204,((24-L163)-(24-J163))*0.204)),0)+IF(F163="PT",IF(L163&gt;31,0,IF(J163&gt;31,(32-L163)*0.204,((32-L163)-(32-J163))*0.204)),0)+IF(F163="JOŽ",IF(L163&gt;23,0,IF(J163&gt;23,(24-L163)*0.255,((24-L163)-(24-J163))*0.255)),0)+IF(F163="JPČ",IF(L163&gt;23,0,IF(J163&gt;23,(24-L163)*0.204,((24-L163)-(24-J163))*0.204)),0)+IF(F163="JEČ",IF(L163&gt;15,0,IF(J163&gt;15,(16-L163)*0.102,((16-L163)-(16-J163))*0.102)),0)+IF(F163="JEOF",IF(L163&gt;15,0,IF(J163&gt;15,(16-L163)*0.102,((16-L163)-(16-J163))*0.102)),0)+IF(F163="JnPČ",IF(L163&gt;15,0,IF(J163&gt;15,(16-L163)*0.153,((16-L163)-(16-J163))*0.153)),0)+IF(F163="JnEČ",IF(L163&gt;15,0,IF(J163&gt;15,(16-L163)*0.0765,((16-L163)-(16-J163))*0.0765)),0)+IF(F163="JčPČ",IF(L163&gt;15,0,IF(J163&gt;15,(16-L163)*0.06375,((16-L163)-(16-J163))*0.06375)),0)+IF(F163="JčEČ",IF(L163&gt;15,0,IF(J163&gt;15,(16-L163)*0.051,((16-L163)-(16-J163))*0.051)),0)+IF(F163="NEAK",IF(L163&gt;23,0,IF(J163&gt;23,(24-L163)*0.03444,((24-L163)-(24-J163))*0.03444)),0))</f>
        <v>0</v>
      </c>
      <c r="Q163" s="13">
        <f>IF(ISERROR(P163*100/N163),0,(P163*100/N163))</f>
        <v>0</v>
      </c>
      <c r="R163" s="12">
        <f t="shared" ref="R163:R164" si="83">IF(Q163&lt;=30,O163+P163,O163+O163*0.3)*IF(G163=1,0.4,IF(G163=2,0.75,IF(G163="1 (kas 4 m. 1 k. nerengiamos)",0.52,1)))*IF(D163="olimpinė",1,IF(M163="Ne",0.5,1))*IF(OR(A$5="Lietuvos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federacija"),IF(OR(J163&lt;8,K163&lt;16),0,1),1)*E163*IF(I163&lt;=1,1,1/I163)*IF(OR(A$5="Lietuvos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0</v>
      </c>
    </row>
    <row r="164" spans="1:18" s="10" customFormat="1">
      <c r="A164" s="38">
        <v>2</v>
      </c>
      <c r="B164" s="38" t="s">
        <v>202</v>
      </c>
      <c r="C164" s="54" t="s">
        <v>117</v>
      </c>
      <c r="D164" s="38" t="s">
        <v>118</v>
      </c>
      <c r="E164" s="38">
        <v>1</v>
      </c>
      <c r="F164" s="38" t="s">
        <v>99</v>
      </c>
      <c r="G164" s="38">
        <v>1</v>
      </c>
      <c r="H164" s="38" t="s">
        <v>169</v>
      </c>
      <c r="I164" s="38"/>
      <c r="J164" s="38">
        <v>76</v>
      </c>
      <c r="K164" s="38"/>
      <c r="L164" s="38">
        <v>72</v>
      </c>
      <c r="M164" s="38" t="s">
        <v>119</v>
      </c>
      <c r="N164" s="4">
        <f t="shared" ref="N164" si="84">(IF(F164="OŽ",IF(L164=1,550.8,IF(L164=2,426.38,IF(L164=3,342.14,IF(L164=4,181.44,IF(L164=5,168.48,IF(L164=6,155.52,IF(L164=7,148.5,IF(L164=8,144,0))))))))+IF(L164&lt;=8,0,IF(L164&lt;=16,137.7,IF(L164&lt;=24,108,IF(L164&lt;=32,80.1,IF(L164&lt;=36,52.2,0)))))-IF(L164&lt;=8,0,IF(L164&lt;=16,(L164-9)*2.754,IF(L164&lt;=24,(L164-17)* 2.754,IF(L164&lt;=32,(L164-25)* 2.754,IF(L164&lt;=36,(L164-33)*2.754,0))))),0)+IF(F164="PČ",IF(L164=1,449,IF(L164=2,314.6,IF(L164=3,238,IF(L164=4,172,IF(L164=5,159,IF(L164=6,145,IF(L164=7,132,IF(L164=8,119,0))))))))+IF(L164&lt;=8,0,IF(L164&lt;=16,88,IF(L164&lt;=24,55,IF(L164&lt;=32,22,0))))-IF(L164&lt;=8,0,IF(L164&lt;=16,(L164-9)*2.245,IF(L164&lt;=24,(L164-17)*2.245,IF(L164&lt;=32,(L164-25)*2.245,0)))),0)+IF(F164="PČneol",IF(L164=1,85,IF(L164=2,64.61,IF(L164=3,50.76,IF(L164=4,16.25,IF(L164=5,15,IF(L164=6,13.75,IF(L164=7,12.5,IF(L164=8,11.25,0))))))))+IF(L164&lt;=8,0,IF(L164&lt;=16,9,0))-IF(L164&lt;=8,0,IF(L164&lt;=16,(L164-9)*0.425,0)),0)+IF(F164="PŽ",IF(L164=1,85,IF(L164=2,59.5,IF(L164=3,45,IF(L164=4,32.5,IF(L164=5,30,IF(L164=6,27.5,IF(L164=7,25,IF(L164=8,22.5,0))))))))+IF(L164&lt;=8,0,IF(L164&lt;=16,19,IF(L164&lt;=24,13,IF(L164&lt;=32,8,0))))-IF(L164&lt;=8,0,IF(L164&lt;=16,(L164-9)*0.425,IF(L164&lt;=24,(L164-17)*0.425,IF(L164&lt;=32,(L164-25)*0.425,0)))),0)+IF(F164="EČ",IF(L164=1,204,IF(L164=2,156.24,IF(L164=3,123.84,IF(L164=4,72,IF(L164=5,66,IF(L164=6,60,IF(L164=7,54,IF(L164=8,48,0))))))))+IF(L164&lt;=8,0,IF(L164&lt;=16,40,IF(L164&lt;=24,25,0)))-IF(L164&lt;=8,0,IF(L164&lt;=16,(L164-9)*1.02,IF(L164&lt;=24,(L164-17)*1.02,0))),0)+IF(F164="EČneol",IF(L164=1,68,IF(L164=2,51.69,IF(L164=3,40.61,IF(L164=4,13,IF(L164=5,12,IF(L164=6,11,IF(L164=7,10,IF(L164=8,9,0)))))))))+IF(F164="EŽ",IF(L164=1,68,IF(L164=2,47.6,IF(L164=3,36,IF(L164=4,18,IF(L164=5,16.5,IF(L164=6,15,IF(L164=7,13.5,IF(L164=8,12,0))))))))+IF(L164&lt;=8,0,IF(L164&lt;=16,10,IF(L164&lt;=24,6,0)))-IF(L164&lt;=8,0,IF(L164&lt;=16,(L164-9)*0.34,IF(L164&lt;=24,(L164-17)*0.34,0))),0)+IF(F164="PT",IF(L164=1,68,IF(L164=2,52.08,IF(L164=3,41.28,IF(L164=4,24,IF(L164=5,22,IF(L164=6,20,IF(L164=7,18,IF(L164=8,16,0))))))))+IF(L164&lt;=8,0,IF(L164&lt;=16,13,IF(L164&lt;=24,9,IF(L164&lt;=32,4,0))))-IF(L164&lt;=8,0,IF(L164&lt;=16,(L164-9)*0.34,IF(L164&lt;=24,(L164-17)*0.34,IF(L164&lt;=32,(L164-25)*0.34,0)))),0)+IF(F164="JOŽ",IF(L164=1,85,IF(L164=2,59.5,IF(L164=3,45,IF(L164=4,32.5,IF(L164=5,30,IF(L164=6,27.5,IF(L164=7,25,IF(L164=8,22.5,0))))))))+IF(L164&lt;=8,0,IF(L164&lt;=16,19,IF(L164&lt;=24,13,0)))-IF(L164&lt;=8,0,IF(L164&lt;=16,(L164-9)*0.425,IF(L164&lt;=24,(L164-17)*0.425,0))),0)+IF(F164="JPČ",IF(L164=1,68,IF(L164=2,47.6,IF(L164=3,36,IF(L164=4,26,IF(L164=5,24,IF(L164=6,22,IF(L164=7,20,IF(L164=8,18,0))))))))+IF(L164&lt;=8,0,IF(L164&lt;=16,13,IF(L164&lt;=24,9,0)))-IF(L164&lt;=8,0,IF(L164&lt;=16,(L164-9)*0.34,IF(L164&lt;=24,(L164-17)*0.34,0))),0)+IF(F164="JEČ",IF(L164=1,34,IF(L164=2,26.04,IF(L164=3,20.6,IF(L164=4,12,IF(L164=5,11,IF(L164=6,10,IF(L164=7,9,IF(L164=8,8,0))))))))+IF(L164&lt;=8,0,IF(L164&lt;=16,6,0))-IF(L164&lt;=8,0,IF(L164&lt;=16,(L164-9)*0.17,0)),0)+IF(F164="JEOF",IF(L164=1,34,IF(L164=2,26.04,IF(L164=3,20.6,IF(L164=4,12,IF(L164=5,11,IF(L164=6,10,IF(L164=7,9,IF(L164=8,8,0))))))))+IF(L164&lt;=8,0,IF(L164&lt;=16,6,0))-IF(L164&lt;=8,0,IF(L164&lt;=16,(L164-9)*0.17,0)),0)+IF(F164="JnPČ",IF(L164=1,51,IF(L164=2,35.7,IF(L164=3,27,IF(L164=4,19.5,IF(L164=5,18,IF(L164=6,16.5,IF(L164=7,15,IF(L164=8,13.5,0))))))))+IF(L164&lt;=8,0,IF(L164&lt;=16,10,0))-IF(L164&lt;=8,0,IF(L164&lt;=16,(L164-9)*0.255,0)),0)+IF(F164="JnEČ",IF(L164=1,25.5,IF(L164=2,19.53,IF(L164=3,15.48,IF(L164=4,9,IF(L164=5,8.25,IF(L164=6,7.5,IF(L164=7,6.75,IF(L164=8,6,0))))))))+IF(L164&lt;=8,0,IF(L164&lt;=16,5,0))-IF(L164&lt;=8,0,IF(L164&lt;=16,(L164-9)*0.1275,0)),0)+IF(F164="JčPČ",IF(L164=1,21.25,IF(L164=2,14.5,IF(L164=3,11.5,IF(L164=4,7,IF(L164=5,6.5,IF(L164=6,6,IF(L164=7,5.5,IF(L164=8,5,0))))))))+IF(L164&lt;=8,0,IF(L164&lt;=16,4,0))-IF(L164&lt;=8,0,IF(L164&lt;=16,(L164-9)*0.10625,0)),0)+IF(F164="JčEČ",IF(L164=1,17,IF(L164=2,13.02,IF(L164=3,10.32,IF(L164=4,6,IF(L164=5,5.5,IF(L164=6,5,IF(L164=7,4.5,IF(L164=8,4,0))))))))+IF(L164&lt;=8,0,IF(L164&lt;=16,3,0))-IF(L164&lt;=8,0,IF(L164&lt;=16,(L164-9)*0.085,0)),0)+IF(F164="NEAK",IF(L164=1,11.48,IF(L164=2,8.79,IF(L164=3,6.97,IF(L164=4,4.05,IF(L164=5,3.71,IF(L164=6,3.38,IF(L164=7,3.04,IF(L164=8,2.7,0))))))))+IF(L164&lt;=8,0,IF(L164&lt;=16,2,IF(L164&lt;=24,1.3,0)))-IF(L164&lt;=8,0,IF(L164&lt;=16,(L164-9)*0.0574,IF(L164&lt;=24,(L164-17)*0.0574,0))),0))*IF(L164&lt;4,1,IF(OR(F164="PČ",F164="PŽ",F164="PT"),IF(J164&lt;32,J164/32,1),1))* IF(L164&lt;4,1,IF(OR(F164="EČ",F164="EŽ",F164="JOŽ",F164="JPČ",F164="NEAK"),IF(J164&lt;24,J164/24,1),1))*IF(L164&lt;4,1,IF(OR(F164="PČneol",F164="JEČ",F164="JEOF",F164="JnPČ",F164="JnEČ",F164="JčPČ",F164="JčEČ"),IF(J164&lt;16,J164/16,1),1))*IF(L164&lt;4,1,IF(F164="EČneol",IF(J164&lt;8,J164/8,1),1))</f>
        <v>0</v>
      </c>
      <c r="O164" s="11">
        <f t="shared" si="81"/>
        <v>0</v>
      </c>
      <c r="P164" s="5">
        <f t="shared" si="82"/>
        <v>0</v>
      </c>
      <c r="Q164" s="13">
        <f t="shared" ref="Q164" si="85">IF(ISERROR(P164*100/N164),0,(P164*100/N164))</f>
        <v>0</v>
      </c>
      <c r="R164" s="12">
        <f t="shared" si="83"/>
        <v>0</v>
      </c>
    </row>
    <row r="165" spans="1:18" s="10" customFormat="1" ht="15" customHeight="1">
      <c r="A165" s="57" t="s">
        <v>3</v>
      </c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9"/>
      <c r="R165" s="12">
        <f>SUM(R161:R164)</f>
        <v>0</v>
      </c>
    </row>
    <row r="166" spans="1:18" s="10" customFormat="1" ht="5.45" customHeight="1">
      <c r="A166" s="17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2"/>
    </row>
    <row r="167" spans="1:18" s="10" customFormat="1" ht="13.9" customHeight="1">
      <c r="A167" s="60" t="s">
        <v>236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53"/>
    </row>
    <row r="168" spans="1:18" s="10" customFormat="1" ht="13.9" customHeight="1">
      <c r="A168" s="62" t="s">
        <v>109</v>
      </c>
      <c r="B168" s="63"/>
      <c r="C168" s="63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53"/>
    </row>
    <row r="169" spans="1:18" s="10" customFormat="1" ht="15" customHeight="1">
      <c r="A169" s="64" t="s">
        <v>237</v>
      </c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53"/>
    </row>
    <row r="170" spans="1:18" s="10" customFormat="1">
      <c r="A170" s="38">
        <v>1</v>
      </c>
      <c r="B170" s="38" t="s">
        <v>121</v>
      </c>
      <c r="C170" s="54" t="s">
        <v>117</v>
      </c>
      <c r="D170" s="38" t="s">
        <v>118</v>
      </c>
      <c r="E170" s="38">
        <v>1</v>
      </c>
      <c r="F170" s="38" t="s">
        <v>205</v>
      </c>
      <c r="G170" s="38">
        <v>1</v>
      </c>
      <c r="H170" s="38" t="s">
        <v>119</v>
      </c>
      <c r="I170" s="38"/>
      <c r="J170" s="38">
        <v>36</v>
      </c>
      <c r="K170" s="38"/>
      <c r="L170" s="38">
        <v>10</v>
      </c>
      <c r="M170" s="38" t="s">
        <v>119</v>
      </c>
      <c r="N170" s="4">
        <f t="shared" ref="N170:N172" si="86">(IF(F170="OŽ",IF(L170=1,550.8,IF(L170=2,426.38,IF(L170=3,342.14,IF(L170=4,181.44,IF(L170=5,168.48,IF(L170=6,155.52,IF(L170=7,148.5,IF(L170=8,144,0))))))))+IF(L170&lt;=8,0,IF(L170&lt;=16,137.7,IF(L170&lt;=24,108,IF(L170&lt;=32,80.1,IF(L170&lt;=36,52.2,0)))))-IF(L170&lt;=8,0,IF(L170&lt;=16,(L170-9)*2.754,IF(L170&lt;=24,(L170-17)* 2.754,IF(L170&lt;=32,(L170-25)* 2.754,IF(L170&lt;=36,(L170-33)*2.754,0))))),0)+IF(F170="PČ",IF(L170=1,449,IF(L170=2,314.6,IF(L170=3,238,IF(L170=4,172,IF(L170=5,159,IF(L170=6,145,IF(L170=7,132,IF(L170=8,119,0))))))))+IF(L170&lt;=8,0,IF(L170&lt;=16,88,IF(L170&lt;=24,55,IF(L170&lt;=32,22,0))))-IF(L170&lt;=8,0,IF(L170&lt;=16,(L170-9)*2.245,IF(L170&lt;=24,(L170-17)*2.245,IF(L170&lt;=32,(L170-25)*2.245,0)))),0)+IF(F170="PČneol",IF(L170=1,85,IF(L170=2,64.61,IF(L170=3,50.76,IF(L170=4,16.25,IF(L170=5,15,IF(L170=6,13.75,IF(L170=7,12.5,IF(L170=8,11.25,0))))))))+IF(L170&lt;=8,0,IF(L170&lt;=16,9,0))-IF(L170&lt;=8,0,IF(L170&lt;=16,(L170-9)*0.425,0)),0)+IF(F170="PŽ",IF(L170=1,85,IF(L170=2,59.5,IF(L170=3,45,IF(L170=4,32.5,IF(L170=5,30,IF(L170=6,27.5,IF(L170=7,25,IF(L170=8,22.5,0))))))))+IF(L170&lt;=8,0,IF(L170&lt;=16,19,IF(L170&lt;=24,13,IF(L170&lt;=32,8,0))))-IF(L170&lt;=8,0,IF(L170&lt;=16,(L170-9)*0.425,IF(L170&lt;=24,(L170-17)*0.425,IF(L170&lt;=32,(L170-25)*0.425,0)))),0)+IF(F170="EČ",IF(L170=1,204,IF(L170=2,156.24,IF(L170=3,123.84,IF(L170=4,72,IF(L170=5,66,IF(L170=6,60,IF(L170=7,54,IF(L170=8,48,0))))))))+IF(L170&lt;=8,0,IF(L170&lt;=16,40,IF(L170&lt;=24,25,0)))-IF(L170&lt;=8,0,IF(L170&lt;=16,(L170-9)*1.02,IF(L170&lt;=24,(L170-17)*1.02,0))),0)+IF(F170="EČneol",IF(L170=1,68,IF(L170=2,51.69,IF(L170=3,40.61,IF(L170=4,13,IF(L170=5,12,IF(L170=6,11,IF(L170=7,10,IF(L170=8,9,0)))))))))+IF(F170="EŽ",IF(L170=1,68,IF(L170=2,47.6,IF(L170=3,36,IF(L170=4,18,IF(L170=5,16.5,IF(L170=6,15,IF(L170=7,13.5,IF(L170=8,12,0))))))))+IF(L170&lt;=8,0,IF(L170&lt;=16,10,IF(L170&lt;=24,6,0)))-IF(L170&lt;=8,0,IF(L170&lt;=16,(L170-9)*0.34,IF(L170&lt;=24,(L170-17)*0.34,0))),0)+IF(F170="PT",IF(L170=1,68,IF(L170=2,52.08,IF(L170=3,41.28,IF(L170=4,24,IF(L170=5,22,IF(L170=6,20,IF(L170=7,18,IF(L170=8,16,0))))))))+IF(L170&lt;=8,0,IF(L170&lt;=16,13,IF(L170&lt;=24,9,IF(L170&lt;=32,4,0))))-IF(L170&lt;=8,0,IF(L170&lt;=16,(L170-9)*0.34,IF(L170&lt;=24,(L170-17)*0.34,IF(L170&lt;=32,(L170-25)*0.34,0)))),0)+IF(F170="JOŽ",IF(L170=1,85,IF(L170=2,59.5,IF(L170=3,45,IF(L170=4,32.5,IF(L170=5,30,IF(L170=6,27.5,IF(L170=7,25,IF(L170=8,22.5,0))))))))+IF(L170&lt;=8,0,IF(L170&lt;=16,19,IF(L170&lt;=24,13,0)))-IF(L170&lt;=8,0,IF(L170&lt;=16,(L170-9)*0.425,IF(L170&lt;=24,(L170-17)*0.425,0))),0)+IF(F170="JPČ",IF(L170=1,68,IF(L170=2,47.6,IF(L170=3,36,IF(L170=4,26,IF(L170=5,24,IF(L170=6,22,IF(L170=7,20,IF(L170=8,18,0))))))))+IF(L170&lt;=8,0,IF(L170&lt;=16,13,IF(L170&lt;=24,9,0)))-IF(L170&lt;=8,0,IF(L170&lt;=16,(L170-9)*0.34,IF(L170&lt;=24,(L170-17)*0.34,0))),0)+IF(F170="JEČ",IF(L170=1,34,IF(L170=2,26.04,IF(L170=3,20.6,IF(L170=4,12,IF(L170=5,11,IF(L170=6,10,IF(L170=7,9,IF(L170=8,8,0))))))))+IF(L170&lt;=8,0,IF(L170&lt;=16,6,0))-IF(L170&lt;=8,0,IF(L170&lt;=16,(L170-9)*0.17,0)),0)+IF(F170="JEOF",IF(L170=1,34,IF(L170=2,26.04,IF(L170=3,20.6,IF(L170=4,12,IF(L170=5,11,IF(L170=6,10,IF(L170=7,9,IF(L170=8,8,0))))))))+IF(L170&lt;=8,0,IF(L170&lt;=16,6,0))-IF(L170&lt;=8,0,IF(L170&lt;=16,(L170-9)*0.17,0)),0)+IF(F170="JnPČ",IF(L170=1,51,IF(L170=2,35.7,IF(L170=3,27,IF(L170=4,19.5,IF(L170=5,18,IF(L170=6,16.5,IF(L170=7,15,IF(L170=8,13.5,0))))))))+IF(L170&lt;=8,0,IF(L170&lt;=16,10,0))-IF(L170&lt;=8,0,IF(L170&lt;=16,(L170-9)*0.255,0)),0)+IF(F170="JnEČ",IF(L170=1,25.5,IF(L170=2,19.53,IF(L170=3,15.48,IF(L170=4,9,IF(L170=5,8.25,IF(L170=6,7.5,IF(L170=7,6.75,IF(L170=8,6,0))))))))+IF(L170&lt;=8,0,IF(L170&lt;=16,5,0))-IF(L170&lt;=8,0,IF(L170&lt;=16,(L170-9)*0.1275,0)),0)+IF(F170="JčPČ",IF(L170=1,21.25,IF(L170=2,14.5,IF(L170=3,11.5,IF(L170=4,7,IF(L170=5,6.5,IF(L170=6,6,IF(L170=7,5.5,IF(L170=8,5,0))))))))+IF(L170&lt;=8,0,IF(L170&lt;=16,4,0))-IF(L170&lt;=8,0,IF(L170&lt;=16,(L170-9)*0.10625,0)),0)+IF(F170="JčEČ",IF(L170=1,17,IF(L170=2,13.02,IF(L170=3,10.32,IF(L170=4,6,IF(L170=5,5.5,IF(L170=6,5,IF(L170=7,4.5,IF(L170=8,4,0))))))))+IF(L170&lt;=8,0,IF(L170&lt;=16,3,0))-IF(L170&lt;=8,0,IF(L170&lt;=16,(L170-9)*0.085,0)),0)+IF(F170="NEAK",IF(L170=1,11.48,IF(L170=2,8.79,IF(L170=3,6.97,IF(L170=4,4.05,IF(L170=5,3.71,IF(L170=6,3.38,IF(L170=7,3.04,IF(L170=8,2.7,0))))))))+IF(L170&lt;=8,0,IF(L170&lt;=16,2,IF(L170&lt;=24,1.3,0)))-IF(L170&lt;=8,0,IF(L170&lt;=16,(L170-9)*0.0574,IF(L170&lt;=24,(L170-17)*0.0574,0))),0))*IF(L170&lt;4,1,IF(OR(F170="PČ",F170="PŽ",F170="PT"),IF(J170&lt;32,J170/32,1),1))* IF(L170&lt;4,1,IF(OR(F170="EČ",F170="EŽ",F170="JOŽ",F170="JPČ",F170="NEAK"),IF(J170&lt;24,J170/24,1),1))*IF(L170&lt;4,1,IF(OR(F170="PČneol",F170="JEČ",F170="JEOF",F170="JnPČ",F170="JnEČ",F170="JčPČ",F170="JčEČ"),IF(J170&lt;16,J170/16,1),1))*IF(L170&lt;4,1,IF(F170="EČneol",IF(J170&lt;8,J170/8,1),1))</f>
        <v>12.66</v>
      </c>
      <c r="O170" s="11">
        <f t="shared" ref="O170:O172" si="87">IF(F170="OŽ",N170,IF(H170="Ne",IF(J170*0.3&lt;=J170-L170,N170,0),IF(J170*0.1&lt;=J170-L170,N170,0)))</f>
        <v>12.66</v>
      </c>
      <c r="P170" s="5">
        <f t="shared" ref="P170:P172" si="88">IF(O170=0,0,IF(F170="OŽ",IF(L170&gt;35,0,IF(J170&gt;35,(36-L170)*1.6524,((36-L170)-(36-J170))*1.6524)),0)+IF(F170="PČ",IF(L170&gt;31,0,IF(J170&gt;31,(32-L170)*1.347,((32-L170)-(32-J170))*1.347)),0)+ IF(F170="PČneol",IF(L170&gt;15,0,IF(J170&gt;15,(16-L170)*0.255,((16-L170)-(16-J170))*0.255)),0)+IF(F170="PŽ",IF(L170&gt;31,0,IF(J170&gt;31,(32-L170)*0.255,((32-L170)-(32-J170))*0.255)),0)+IF(F170="EČ",IF(L170&gt;23,0,IF(J170&gt;23,(24-L170)*0.612,((24-L170)-(24-J170))*0.612)),0)+IF(F170="EČneol",IF(L170&gt;7,0,IF(J170&gt;7,(8-L170)*0.204,((8-L170)-(8-J170))*0.204)),0)+IF(F170="EŽ",IF(L170&gt;23,0,IF(J170&gt;23,(24-L170)*0.204,((24-L170)-(24-J170))*0.204)),0)+IF(F170="PT",IF(L170&gt;31,0,IF(J170&gt;31,(32-L170)*0.204,((32-L170)-(32-J170))*0.204)),0)+IF(F170="JOŽ",IF(L170&gt;23,0,IF(J170&gt;23,(24-L170)*0.255,((24-L170)-(24-J170))*0.255)),0)+IF(F170="JPČ",IF(L170&gt;23,0,IF(J170&gt;23,(24-L170)*0.204,((24-L170)-(24-J170))*0.204)),0)+IF(F170="JEČ",IF(L170&gt;15,0,IF(J170&gt;15,(16-L170)*0.102,((16-L170)-(16-J170))*0.102)),0)+IF(F170="JEOF",IF(L170&gt;15,0,IF(J170&gt;15,(16-L170)*0.102,((16-L170)-(16-J170))*0.102)),0)+IF(F170="JnPČ",IF(L170&gt;15,0,IF(J170&gt;15,(16-L170)*0.153,((16-L170)-(16-J170))*0.153)),0)+IF(F170="JnEČ",IF(L170&gt;15,0,IF(J170&gt;15,(16-L170)*0.0765,((16-L170)-(16-J170))*0.0765)),0)+IF(F170="JčPČ",IF(L170&gt;15,0,IF(J170&gt;15,(16-L170)*0.06375,((16-L170)-(16-J170))*0.06375)),0)+IF(F170="JčEČ",IF(L170&gt;15,0,IF(J170&gt;15,(16-L170)*0.051,((16-L170)-(16-J170))*0.051)),0)+IF(F170="NEAK",IF(L170&gt;23,0,IF(J170&gt;23,(24-L170)*0.03444,((24-L170)-(24-J170))*0.03444)),0))</f>
        <v>4.4879999999999995</v>
      </c>
      <c r="Q170" s="13">
        <f t="shared" ref="Q170:Q172" si="89">IF(ISERROR(P170*100/N170),0,(P170*100/N170))</f>
        <v>35.45023696682464</v>
      </c>
      <c r="R170" s="12">
        <f t="shared" ref="R170:R172" si="90">IF(Q170&lt;=30,O170+P170,O170+O170*0.3)*IF(G170=1,0.4,IF(G170=2,0.75,IF(G170="1 (kas 4 m. 1 k. nerengiamos)",0.52,1)))*IF(D170="olimpinė",1,IF(M170="Ne",0.5,1))*IF(OR(A$5="Lietuvos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federacija"),IF(OR(J170&lt;8,K170&lt;16),0,1),1)*E170*IF(I170&lt;=1,1,1/I170)*IF(OR(A$5="Lietuvos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6.7148639999999995</v>
      </c>
    </row>
    <row r="171" spans="1:18" s="10" customFormat="1">
      <c r="A171" s="38">
        <v>2</v>
      </c>
      <c r="B171" s="38" t="s">
        <v>168</v>
      </c>
      <c r="C171" s="54" t="s">
        <v>117</v>
      </c>
      <c r="D171" s="38" t="s">
        <v>118</v>
      </c>
      <c r="E171" s="38">
        <v>1</v>
      </c>
      <c r="F171" s="38" t="s">
        <v>205</v>
      </c>
      <c r="G171" s="38">
        <v>1</v>
      </c>
      <c r="H171" s="38" t="s">
        <v>119</v>
      </c>
      <c r="I171" s="38"/>
      <c r="J171" s="38">
        <v>36</v>
      </c>
      <c r="K171" s="38"/>
      <c r="L171" s="38">
        <v>3</v>
      </c>
      <c r="M171" s="38" t="s">
        <v>119</v>
      </c>
      <c r="N171" s="4">
        <f t="shared" si="86"/>
        <v>41.28</v>
      </c>
      <c r="O171" s="11">
        <f t="shared" si="87"/>
        <v>41.28</v>
      </c>
      <c r="P171" s="5">
        <f t="shared" si="88"/>
        <v>5.9159999999999995</v>
      </c>
      <c r="Q171" s="13">
        <f t="shared" si="89"/>
        <v>14.331395348837207</v>
      </c>
      <c r="R171" s="12">
        <f t="shared" si="90"/>
        <v>19.255967999999999</v>
      </c>
    </row>
    <row r="172" spans="1:18" s="10" customFormat="1">
      <c r="A172" s="38">
        <v>3</v>
      </c>
      <c r="B172" s="38" t="s">
        <v>122</v>
      </c>
      <c r="C172" s="54" t="s">
        <v>117</v>
      </c>
      <c r="D172" s="38" t="s">
        <v>118</v>
      </c>
      <c r="E172" s="38">
        <v>1</v>
      </c>
      <c r="F172" s="38" t="s">
        <v>205</v>
      </c>
      <c r="G172" s="38">
        <v>1</v>
      </c>
      <c r="H172" s="38" t="s">
        <v>119</v>
      </c>
      <c r="I172" s="38"/>
      <c r="J172" s="38">
        <v>36</v>
      </c>
      <c r="K172" s="38"/>
      <c r="L172" s="38">
        <v>25</v>
      </c>
      <c r="M172" s="38" t="s">
        <v>119</v>
      </c>
      <c r="N172" s="4">
        <f t="shared" si="86"/>
        <v>4</v>
      </c>
      <c r="O172" s="11">
        <f t="shared" si="87"/>
        <v>4</v>
      </c>
      <c r="P172" s="5">
        <f t="shared" si="88"/>
        <v>1.4279999999999999</v>
      </c>
      <c r="Q172" s="13">
        <f t="shared" si="89"/>
        <v>35.699999999999996</v>
      </c>
      <c r="R172" s="12">
        <f t="shared" si="90"/>
        <v>2.1215999999999999</v>
      </c>
    </row>
    <row r="173" spans="1:18" s="10" customFormat="1" ht="15" customHeight="1">
      <c r="A173" s="57" t="s">
        <v>3</v>
      </c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9"/>
      <c r="R173" s="12">
        <f>SUM(R169:R172)</f>
        <v>28.092431999999999</v>
      </c>
    </row>
    <row r="174" spans="1:18" s="10" customFormat="1" ht="9.75" customHeight="1">
      <c r="A174" s="17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2"/>
    </row>
    <row r="175" spans="1:18" s="10" customFormat="1" ht="15.75" customHeight="1">
      <c r="A175" s="60" t="s">
        <v>238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53"/>
    </row>
    <row r="176" spans="1:18" s="10" customFormat="1" ht="15.75" customHeight="1">
      <c r="A176" s="62" t="s">
        <v>109</v>
      </c>
      <c r="B176" s="63"/>
      <c r="C176" s="63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53"/>
    </row>
    <row r="177" spans="1:18" s="10" customFormat="1" ht="15.75" customHeight="1">
      <c r="A177" s="64" t="s">
        <v>239</v>
      </c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53"/>
    </row>
    <row r="178" spans="1:18" s="10" customFormat="1">
      <c r="A178" s="38">
        <v>1</v>
      </c>
      <c r="B178" s="38" t="s">
        <v>129</v>
      </c>
      <c r="C178" s="54" t="s">
        <v>117</v>
      </c>
      <c r="D178" s="38" t="s">
        <v>118</v>
      </c>
      <c r="E178" s="38">
        <v>1</v>
      </c>
      <c r="F178" s="38" t="s">
        <v>100</v>
      </c>
      <c r="G178" s="38">
        <v>1</v>
      </c>
      <c r="H178" s="38" t="s">
        <v>119</v>
      </c>
      <c r="I178" s="38"/>
      <c r="J178" s="38">
        <v>98</v>
      </c>
      <c r="K178" s="38"/>
      <c r="L178" s="38">
        <v>30</v>
      </c>
      <c r="M178" s="38" t="s">
        <v>119</v>
      </c>
      <c r="N178" s="4">
        <f t="shared" ref="N178:N181" si="91">(IF(F178="OŽ",IF(L178=1,550.8,IF(L178=2,426.38,IF(L178=3,342.14,IF(L178=4,181.44,IF(L178=5,168.48,IF(L178=6,155.52,IF(L178=7,148.5,IF(L178=8,144,0))))))))+IF(L178&lt;=8,0,IF(L178&lt;=16,137.7,IF(L178&lt;=24,108,IF(L178&lt;=32,80.1,IF(L178&lt;=36,52.2,0)))))-IF(L178&lt;=8,0,IF(L178&lt;=16,(L178-9)*2.754,IF(L178&lt;=24,(L178-17)* 2.754,IF(L178&lt;=32,(L178-25)* 2.754,IF(L178&lt;=36,(L178-33)*2.754,0))))),0)+IF(F178="PČ",IF(L178=1,449,IF(L178=2,314.6,IF(L178=3,238,IF(L178=4,172,IF(L178=5,159,IF(L178=6,145,IF(L178=7,132,IF(L178=8,119,0))))))))+IF(L178&lt;=8,0,IF(L178&lt;=16,88,IF(L178&lt;=24,55,IF(L178&lt;=32,22,0))))-IF(L178&lt;=8,0,IF(L178&lt;=16,(L178-9)*2.245,IF(L178&lt;=24,(L178-17)*2.245,IF(L178&lt;=32,(L178-25)*2.245,0)))),0)+IF(F178="PČneol",IF(L178=1,85,IF(L178=2,64.61,IF(L178=3,50.76,IF(L178=4,16.25,IF(L178=5,15,IF(L178=6,13.75,IF(L178=7,12.5,IF(L178=8,11.25,0))))))))+IF(L178&lt;=8,0,IF(L178&lt;=16,9,0))-IF(L178&lt;=8,0,IF(L178&lt;=16,(L178-9)*0.425,0)),0)+IF(F178="PŽ",IF(L178=1,85,IF(L178=2,59.5,IF(L178=3,45,IF(L178=4,32.5,IF(L178=5,30,IF(L178=6,27.5,IF(L178=7,25,IF(L178=8,22.5,0))))))))+IF(L178&lt;=8,0,IF(L178&lt;=16,19,IF(L178&lt;=24,13,IF(L178&lt;=32,8,0))))-IF(L178&lt;=8,0,IF(L178&lt;=16,(L178-9)*0.425,IF(L178&lt;=24,(L178-17)*0.425,IF(L178&lt;=32,(L178-25)*0.425,0)))),0)+IF(F178="EČ",IF(L178=1,204,IF(L178=2,156.24,IF(L178=3,123.84,IF(L178=4,72,IF(L178=5,66,IF(L178=6,60,IF(L178=7,54,IF(L178=8,48,0))))))))+IF(L178&lt;=8,0,IF(L178&lt;=16,40,IF(L178&lt;=24,25,0)))-IF(L178&lt;=8,0,IF(L178&lt;=16,(L178-9)*1.02,IF(L178&lt;=24,(L178-17)*1.02,0))),0)+IF(F178="EČneol",IF(L178=1,68,IF(L178=2,51.69,IF(L178=3,40.61,IF(L178=4,13,IF(L178=5,12,IF(L178=6,11,IF(L178=7,10,IF(L178=8,9,0)))))))))+IF(F178="EŽ",IF(L178=1,68,IF(L178=2,47.6,IF(L178=3,36,IF(L178=4,18,IF(L178=5,16.5,IF(L178=6,15,IF(L178=7,13.5,IF(L178=8,12,0))))))))+IF(L178&lt;=8,0,IF(L178&lt;=16,10,IF(L178&lt;=24,6,0)))-IF(L178&lt;=8,0,IF(L178&lt;=16,(L178-9)*0.34,IF(L178&lt;=24,(L178-17)*0.34,0))),0)+IF(F178="PT",IF(L178=1,68,IF(L178=2,52.08,IF(L178=3,41.28,IF(L178=4,24,IF(L178=5,22,IF(L178=6,20,IF(L178=7,18,IF(L178=8,16,0))))))))+IF(L178&lt;=8,0,IF(L178&lt;=16,13,IF(L178&lt;=24,9,IF(L178&lt;=32,4,0))))-IF(L178&lt;=8,0,IF(L178&lt;=16,(L178-9)*0.34,IF(L178&lt;=24,(L178-17)*0.34,IF(L178&lt;=32,(L178-25)*0.34,0)))),0)+IF(F178="JOŽ",IF(L178=1,85,IF(L178=2,59.5,IF(L178=3,45,IF(L178=4,32.5,IF(L178=5,30,IF(L178=6,27.5,IF(L178=7,25,IF(L178=8,22.5,0))))))))+IF(L178&lt;=8,0,IF(L178&lt;=16,19,IF(L178&lt;=24,13,0)))-IF(L178&lt;=8,0,IF(L178&lt;=16,(L178-9)*0.425,IF(L178&lt;=24,(L178-17)*0.425,0))),0)+IF(F178="JPČ",IF(L178=1,68,IF(L178=2,47.6,IF(L178=3,36,IF(L178=4,26,IF(L178=5,24,IF(L178=6,22,IF(L178=7,20,IF(L178=8,18,0))))))))+IF(L178&lt;=8,0,IF(L178&lt;=16,13,IF(L178&lt;=24,9,0)))-IF(L178&lt;=8,0,IF(L178&lt;=16,(L178-9)*0.34,IF(L178&lt;=24,(L178-17)*0.34,0))),0)+IF(F178="JEČ",IF(L178=1,34,IF(L178=2,26.04,IF(L178=3,20.6,IF(L178=4,12,IF(L178=5,11,IF(L178=6,10,IF(L178=7,9,IF(L178=8,8,0))))))))+IF(L178&lt;=8,0,IF(L178&lt;=16,6,0))-IF(L178&lt;=8,0,IF(L178&lt;=16,(L178-9)*0.17,0)),0)+IF(F178="JEOF",IF(L178=1,34,IF(L178=2,26.04,IF(L178=3,20.6,IF(L178=4,12,IF(L178=5,11,IF(L178=6,10,IF(L178=7,9,IF(L178=8,8,0))))))))+IF(L178&lt;=8,0,IF(L178&lt;=16,6,0))-IF(L178&lt;=8,0,IF(L178&lt;=16,(L178-9)*0.17,0)),0)+IF(F178="JnPČ",IF(L178=1,51,IF(L178=2,35.7,IF(L178=3,27,IF(L178=4,19.5,IF(L178=5,18,IF(L178=6,16.5,IF(L178=7,15,IF(L178=8,13.5,0))))))))+IF(L178&lt;=8,0,IF(L178&lt;=16,10,0))-IF(L178&lt;=8,0,IF(L178&lt;=16,(L178-9)*0.255,0)),0)+IF(F178="JnEČ",IF(L178=1,25.5,IF(L178=2,19.53,IF(L178=3,15.48,IF(L178=4,9,IF(L178=5,8.25,IF(L178=6,7.5,IF(L178=7,6.75,IF(L178=8,6,0))))))))+IF(L178&lt;=8,0,IF(L178&lt;=16,5,0))-IF(L178&lt;=8,0,IF(L178&lt;=16,(L178-9)*0.1275,0)),0)+IF(F178="JčPČ",IF(L178=1,21.25,IF(L178=2,14.5,IF(L178=3,11.5,IF(L178=4,7,IF(L178=5,6.5,IF(L178=6,6,IF(L178=7,5.5,IF(L178=8,5,0))))))))+IF(L178&lt;=8,0,IF(L178&lt;=16,4,0))-IF(L178&lt;=8,0,IF(L178&lt;=16,(L178-9)*0.10625,0)),0)+IF(F178="JčEČ",IF(L178=1,17,IF(L178=2,13.02,IF(L178=3,10.32,IF(L178=4,6,IF(L178=5,5.5,IF(L178=6,5,IF(L178=7,4.5,IF(L178=8,4,0))))))))+IF(L178&lt;=8,0,IF(L178&lt;=16,3,0))-IF(L178&lt;=8,0,IF(L178&lt;=16,(L178-9)*0.085,0)),0)+IF(F178="NEAK",IF(L178=1,11.48,IF(L178=2,8.79,IF(L178=3,6.97,IF(L178=4,4.05,IF(L178=5,3.71,IF(L178=6,3.38,IF(L178=7,3.04,IF(L178=8,2.7,0))))))))+IF(L178&lt;=8,0,IF(L178&lt;=16,2,IF(L178&lt;=24,1.3,0)))-IF(L178&lt;=8,0,IF(L178&lt;=16,(L178-9)*0.0574,IF(L178&lt;=24,(L178-17)*0.0574,0))),0))*IF(L178&lt;4,1,IF(OR(F178="PČ",F178="PŽ",F178="PT"),IF(J178&lt;32,J178/32,1),1))* IF(L178&lt;4,1,IF(OR(F178="EČ",F178="EŽ",F178="JOŽ",F178="JPČ",F178="NEAK"),IF(J178&lt;24,J178/24,1),1))*IF(L178&lt;4,1,IF(OR(F178="PČneol",F178="JEČ",F178="JEOF",F178="JnPČ",F178="JnEČ",F178="JčPČ",F178="JčEČ"),IF(J178&lt;16,J178/16,1),1))*IF(L178&lt;4,1,IF(F178="EČneol",IF(J178&lt;8,J178/8,1),1))</f>
        <v>0</v>
      </c>
      <c r="O178" s="11">
        <f t="shared" ref="O178:O181" si="92">IF(F178="OŽ",N178,IF(H178="Ne",IF(J178*0.3&lt;=J178-L178,N178,0),IF(J178*0.1&lt;=J178-L178,N178,0)))</f>
        <v>0</v>
      </c>
      <c r="P178" s="5">
        <f t="shared" ref="P178:P181" si="93">IF(O178=0,0,IF(F178="OŽ",IF(L178&gt;35,0,IF(J178&gt;35,(36-L178)*1.6524,((36-L178)-(36-J178))*1.6524)),0)+IF(F178="PČ",IF(L178&gt;31,0,IF(J178&gt;31,(32-L178)*1.347,((32-L178)-(32-J178))*1.347)),0)+ IF(F178="PČneol",IF(L178&gt;15,0,IF(J178&gt;15,(16-L178)*0.255,((16-L178)-(16-J178))*0.255)),0)+IF(F178="PŽ",IF(L178&gt;31,0,IF(J178&gt;31,(32-L178)*0.255,((32-L178)-(32-J178))*0.255)),0)+IF(F178="EČ",IF(L178&gt;23,0,IF(J178&gt;23,(24-L178)*0.612,((24-L178)-(24-J178))*0.612)),0)+IF(F178="EČneol",IF(L178&gt;7,0,IF(J178&gt;7,(8-L178)*0.204,((8-L178)-(8-J178))*0.204)),0)+IF(F178="EŽ",IF(L178&gt;23,0,IF(J178&gt;23,(24-L178)*0.204,((24-L178)-(24-J178))*0.204)),0)+IF(F178="PT",IF(L178&gt;31,0,IF(J178&gt;31,(32-L178)*0.204,((32-L178)-(32-J178))*0.204)),0)+IF(F178="JOŽ",IF(L178&gt;23,0,IF(J178&gt;23,(24-L178)*0.255,((24-L178)-(24-J178))*0.255)),0)+IF(F178="JPČ",IF(L178&gt;23,0,IF(J178&gt;23,(24-L178)*0.204,((24-L178)-(24-J178))*0.204)),0)+IF(F178="JEČ",IF(L178&gt;15,0,IF(J178&gt;15,(16-L178)*0.102,((16-L178)-(16-J178))*0.102)),0)+IF(F178="JEOF",IF(L178&gt;15,0,IF(J178&gt;15,(16-L178)*0.102,((16-L178)-(16-J178))*0.102)),0)+IF(F178="JnPČ",IF(L178&gt;15,0,IF(J178&gt;15,(16-L178)*0.153,((16-L178)-(16-J178))*0.153)),0)+IF(F178="JnEČ",IF(L178&gt;15,0,IF(J178&gt;15,(16-L178)*0.0765,((16-L178)-(16-J178))*0.0765)),0)+IF(F178="JčPČ",IF(L178&gt;15,0,IF(J178&gt;15,(16-L178)*0.06375,((16-L178)-(16-J178))*0.06375)),0)+IF(F178="JčEČ",IF(L178&gt;15,0,IF(J178&gt;15,(16-L178)*0.051,((16-L178)-(16-J178))*0.051)),0)+IF(F178="NEAK",IF(L178&gt;23,0,IF(J178&gt;23,(24-L178)*0.03444,((24-L178)-(24-J178))*0.03444)),0))</f>
        <v>0</v>
      </c>
      <c r="Q178" s="13">
        <f t="shared" ref="Q178:Q181" si="94">IF(ISERROR(P178*100/N178),0,(P178*100/N178))</f>
        <v>0</v>
      </c>
      <c r="R178" s="12">
        <f t="shared" ref="R178:R181" si="95">IF(Q178&lt;=30,O178+P178,O178+O178*0.3)*IF(G178=1,0.4,IF(G178=2,0.75,IF(G178="1 (kas 4 m. 1 k. nerengiamos)",0.52,1)))*IF(D178="olimpinė",1,IF(M178="Ne",0.5,1))*IF(OR(A$5="Lietuvos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federacija"),IF(OR(J178&lt;8,K178&lt;16),0,1),1)*E178*IF(I178&lt;=1,1,1/I178)*IF(OR(A$5="Lietuvos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0</v>
      </c>
    </row>
    <row r="179" spans="1:18" s="10" customFormat="1">
      <c r="A179" s="38">
        <v>2</v>
      </c>
      <c r="B179" s="38" t="s">
        <v>200</v>
      </c>
      <c r="C179" s="54" t="s">
        <v>117</v>
      </c>
      <c r="D179" s="38" t="s">
        <v>118</v>
      </c>
      <c r="E179" s="38">
        <v>1</v>
      </c>
      <c r="F179" s="38" t="s">
        <v>100</v>
      </c>
      <c r="G179" s="38">
        <v>1</v>
      </c>
      <c r="H179" s="38" t="s">
        <v>119</v>
      </c>
      <c r="I179" s="38"/>
      <c r="J179" s="38">
        <v>95</v>
      </c>
      <c r="K179" s="38"/>
      <c r="L179" s="38">
        <v>27</v>
      </c>
      <c r="M179" s="38" t="s">
        <v>119</v>
      </c>
      <c r="N179" s="4">
        <f t="shared" si="91"/>
        <v>0</v>
      </c>
      <c r="O179" s="11">
        <f t="shared" si="92"/>
        <v>0</v>
      </c>
      <c r="P179" s="5">
        <f t="shared" si="93"/>
        <v>0</v>
      </c>
      <c r="Q179" s="13">
        <f t="shared" si="94"/>
        <v>0</v>
      </c>
      <c r="R179" s="12">
        <f t="shared" si="95"/>
        <v>0</v>
      </c>
    </row>
    <row r="180" spans="1:18" s="10" customFormat="1">
      <c r="A180" s="38">
        <v>3</v>
      </c>
      <c r="B180" s="38" t="s">
        <v>240</v>
      </c>
      <c r="C180" s="54" t="s">
        <v>117</v>
      </c>
      <c r="D180" s="38" t="s">
        <v>118</v>
      </c>
      <c r="E180" s="38">
        <v>1</v>
      </c>
      <c r="F180" s="38" t="s">
        <v>100</v>
      </c>
      <c r="G180" s="38">
        <v>1</v>
      </c>
      <c r="H180" s="38" t="s">
        <v>169</v>
      </c>
      <c r="I180" s="38"/>
      <c r="J180" s="38">
        <v>95</v>
      </c>
      <c r="K180" s="38"/>
      <c r="L180" s="38">
        <v>50</v>
      </c>
      <c r="M180" s="38" t="s">
        <v>119</v>
      </c>
      <c r="N180" s="4">
        <f t="shared" si="91"/>
        <v>0</v>
      </c>
      <c r="O180" s="11">
        <f t="shared" si="92"/>
        <v>0</v>
      </c>
      <c r="P180" s="5">
        <f t="shared" si="93"/>
        <v>0</v>
      </c>
      <c r="Q180" s="13">
        <f t="shared" si="94"/>
        <v>0</v>
      </c>
      <c r="R180" s="12">
        <f t="shared" si="95"/>
        <v>0</v>
      </c>
    </row>
    <row r="181" spans="1:18" s="10" customFormat="1">
      <c r="A181" s="38">
        <v>4</v>
      </c>
      <c r="B181" s="38" t="s">
        <v>241</v>
      </c>
      <c r="C181" s="54" t="s">
        <v>117</v>
      </c>
      <c r="D181" s="38" t="s">
        <v>118</v>
      </c>
      <c r="E181" s="38">
        <v>1</v>
      </c>
      <c r="F181" s="38" t="s">
        <v>100</v>
      </c>
      <c r="G181" s="38">
        <v>1</v>
      </c>
      <c r="H181" s="38" t="s">
        <v>169</v>
      </c>
      <c r="I181" s="38"/>
      <c r="J181" s="38">
        <v>98</v>
      </c>
      <c r="K181" s="38"/>
      <c r="L181" s="38">
        <v>66</v>
      </c>
      <c r="M181" s="38" t="s">
        <v>119</v>
      </c>
      <c r="N181" s="4">
        <f t="shared" si="91"/>
        <v>0</v>
      </c>
      <c r="O181" s="11">
        <f t="shared" si="92"/>
        <v>0</v>
      </c>
      <c r="P181" s="5">
        <f t="shared" si="93"/>
        <v>0</v>
      </c>
      <c r="Q181" s="13">
        <f t="shared" si="94"/>
        <v>0</v>
      </c>
      <c r="R181" s="12">
        <f t="shared" si="95"/>
        <v>0</v>
      </c>
    </row>
    <row r="182" spans="1:18" s="10" customFormat="1" ht="15" customHeight="1">
      <c r="A182" s="57" t="s">
        <v>3</v>
      </c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9"/>
      <c r="R182" s="12">
        <f>SUM(R178:R181)</f>
        <v>0</v>
      </c>
    </row>
    <row r="183" spans="1:18" s="10" customFormat="1" ht="9" customHeight="1">
      <c r="A183" s="17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2"/>
    </row>
    <row r="184" spans="1:18" s="10" customFormat="1" ht="15" customHeight="1">
      <c r="A184" s="60" t="s">
        <v>242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53"/>
    </row>
    <row r="185" spans="1:18" s="10" customFormat="1" ht="18" customHeight="1">
      <c r="A185" s="62" t="s">
        <v>109</v>
      </c>
      <c r="B185" s="63"/>
      <c r="C185" s="63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53"/>
    </row>
    <row r="186" spans="1:18" s="10" customFormat="1">
      <c r="A186" s="38">
        <v>1</v>
      </c>
      <c r="B186" s="38" t="s">
        <v>129</v>
      </c>
      <c r="C186" s="54" t="s">
        <v>117</v>
      </c>
      <c r="D186" s="38" t="s">
        <v>118</v>
      </c>
      <c r="E186" s="38">
        <v>1</v>
      </c>
      <c r="F186" s="38" t="s">
        <v>243</v>
      </c>
      <c r="G186" s="38">
        <v>4</v>
      </c>
      <c r="H186" s="38" t="s">
        <v>119</v>
      </c>
      <c r="I186" s="38"/>
      <c r="J186" s="38">
        <v>24</v>
      </c>
      <c r="K186" s="55">
        <v>16</v>
      </c>
      <c r="L186" s="38">
        <v>13</v>
      </c>
      <c r="M186" s="38" t="s">
        <v>119</v>
      </c>
      <c r="N186" s="4">
        <f t="shared" ref="N186:N189" si="96">(IF(F186="OŽ",IF(L186=1,550.8,IF(L186=2,426.38,IF(L186=3,342.14,IF(L186=4,181.44,IF(L186=5,168.48,IF(L186=6,155.52,IF(L186=7,148.5,IF(L186=8,144,0))))))))+IF(L186&lt;=8,0,IF(L186&lt;=16,137.7,IF(L186&lt;=24,108,IF(L186&lt;=32,80.1,IF(L186&lt;=36,52.2,0)))))-IF(L186&lt;=8,0,IF(L186&lt;=16,(L186-9)*2.754,IF(L186&lt;=24,(L186-17)* 2.754,IF(L186&lt;=32,(L186-25)* 2.754,IF(L186&lt;=36,(L186-33)*2.754,0))))),0)+IF(F186="PČ",IF(L186=1,449,IF(L186=2,314.6,IF(L186=3,238,IF(L186=4,172,IF(L186=5,159,IF(L186=6,145,IF(L186=7,132,IF(L186=8,119,0))))))))+IF(L186&lt;=8,0,IF(L186&lt;=16,88,IF(L186&lt;=24,55,IF(L186&lt;=32,22,0))))-IF(L186&lt;=8,0,IF(L186&lt;=16,(L186-9)*2.245,IF(L186&lt;=24,(L186-17)*2.245,IF(L186&lt;=32,(L186-25)*2.245,0)))),0)+IF(F186="PČneol",IF(L186=1,85,IF(L186=2,64.61,IF(L186=3,50.76,IF(L186=4,16.25,IF(L186=5,15,IF(L186=6,13.75,IF(L186=7,12.5,IF(L186=8,11.25,0))))))))+IF(L186&lt;=8,0,IF(L186&lt;=16,9,0))-IF(L186&lt;=8,0,IF(L186&lt;=16,(L186-9)*0.425,0)),0)+IF(F186="PŽ",IF(L186=1,85,IF(L186=2,59.5,IF(L186=3,45,IF(L186=4,32.5,IF(L186=5,30,IF(L186=6,27.5,IF(L186=7,25,IF(L186=8,22.5,0))))))))+IF(L186&lt;=8,0,IF(L186&lt;=16,19,IF(L186&lt;=24,13,IF(L186&lt;=32,8,0))))-IF(L186&lt;=8,0,IF(L186&lt;=16,(L186-9)*0.425,IF(L186&lt;=24,(L186-17)*0.425,IF(L186&lt;=32,(L186-25)*0.425,0)))),0)+IF(F186="EČ",IF(L186=1,204,IF(L186=2,156.24,IF(L186=3,123.84,IF(L186=4,72,IF(L186=5,66,IF(L186=6,60,IF(L186=7,54,IF(L186=8,48,0))))))))+IF(L186&lt;=8,0,IF(L186&lt;=16,40,IF(L186&lt;=24,25,0)))-IF(L186&lt;=8,0,IF(L186&lt;=16,(L186-9)*1.02,IF(L186&lt;=24,(L186-17)*1.02,0))),0)+IF(F186="EČneol",IF(L186=1,68,IF(L186=2,51.69,IF(L186=3,40.61,IF(L186=4,13,IF(L186=5,12,IF(L186=6,11,IF(L186=7,10,IF(L186=8,9,0)))))))))+IF(F186="EŽ",IF(L186=1,68,IF(L186=2,47.6,IF(L186=3,36,IF(L186=4,18,IF(L186=5,16.5,IF(L186=6,15,IF(L186=7,13.5,IF(L186=8,12,0))))))))+IF(L186&lt;=8,0,IF(L186&lt;=16,10,IF(L186&lt;=24,6,0)))-IF(L186&lt;=8,0,IF(L186&lt;=16,(L186-9)*0.34,IF(L186&lt;=24,(L186-17)*0.34,0))),0)+IF(F186="PT",IF(L186=1,68,IF(L186=2,52.08,IF(L186=3,41.28,IF(L186=4,24,IF(L186=5,22,IF(L186=6,20,IF(L186=7,18,IF(L186=8,16,0))))))))+IF(L186&lt;=8,0,IF(L186&lt;=16,13,IF(L186&lt;=24,9,IF(L186&lt;=32,4,0))))-IF(L186&lt;=8,0,IF(L186&lt;=16,(L186-9)*0.34,IF(L186&lt;=24,(L186-17)*0.34,IF(L186&lt;=32,(L186-25)*0.34,0)))),0)+IF(F186="JOŽ",IF(L186=1,85,IF(L186=2,59.5,IF(L186=3,45,IF(L186=4,32.5,IF(L186=5,30,IF(L186=6,27.5,IF(L186=7,25,IF(L186=8,22.5,0))))))))+IF(L186&lt;=8,0,IF(L186&lt;=16,19,IF(L186&lt;=24,13,0)))-IF(L186&lt;=8,0,IF(L186&lt;=16,(L186-9)*0.425,IF(L186&lt;=24,(L186-17)*0.425,0))),0)+IF(F186="JPČ",IF(L186=1,68,IF(L186=2,47.6,IF(L186=3,36,IF(L186=4,26,IF(L186=5,24,IF(L186=6,22,IF(L186=7,20,IF(L186=8,18,0))))))))+IF(L186&lt;=8,0,IF(L186&lt;=16,13,IF(L186&lt;=24,9,0)))-IF(L186&lt;=8,0,IF(L186&lt;=16,(L186-9)*0.34,IF(L186&lt;=24,(L186-17)*0.34,0))),0)+IF(F186="JEČ",IF(L186=1,34,IF(L186=2,26.04,IF(L186=3,20.6,IF(L186=4,12,IF(L186=5,11,IF(L186=6,10,IF(L186=7,9,IF(L186=8,8,0))))))))+IF(L186&lt;=8,0,IF(L186&lt;=16,6,0))-IF(L186&lt;=8,0,IF(L186&lt;=16,(L186-9)*0.17,0)),0)+IF(F186="JEOF",IF(L186=1,34,IF(L186=2,26.04,IF(L186=3,20.6,IF(L186=4,12,IF(L186=5,11,IF(L186=6,10,IF(L186=7,9,IF(L186=8,8,0))))))))+IF(L186&lt;=8,0,IF(L186&lt;=16,6,0))-IF(L186&lt;=8,0,IF(L186&lt;=16,(L186-9)*0.17,0)),0)+IF(F186="JnPČ",IF(L186=1,51,IF(L186=2,35.7,IF(L186=3,27,IF(L186=4,19.5,IF(L186=5,18,IF(L186=6,16.5,IF(L186=7,15,IF(L186=8,13.5,0))))))))+IF(L186&lt;=8,0,IF(L186&lt;=16,10,0))-IF(L186&lt;=8,0,IF(L186&lt;=16,(L186-9)*0.255,0)),0)+IF(F186="JnEČ",IF(L186=1,25.5,IF(L186=2,19.53,IF(L186=3,15.48,IF(L186=4,9,IF(L186=5,8.25,IF(L186=6,7.5,IF(L186=7,6.75,IF(L186=8,6,0))))))))+IF(L186&lt;=8,0,IF(L186&lt;=16,5,0))-IF(L186&lt;=8,0,IF(L186&lt;=16,(L186-9)*0.1275,0)),0)+IF(F186="JčPČ",IF(L186=1,21.25,IF(L186=2,14.5,IF(L186=3,11.5,IF(L186=4,7,IF(L186=5,6.5,IF(L186=6,6,IF(L186=7,5.5,IF(L186=8,5,0))))))))+IF(L186&lt;=8,0,IF(L186&lt;=16,4,0))-IF(L186&lt;=8,0,IF(L186&lt;=16,(L186-9)*0.10625,0)),0)+IF(F186="JčEČ",IF(L186=1,17,IF(L186=2,13.02,IF(L186=3,10.32,IF(L186=4,6,IF(L186=5,5.5,IF(L186=6,5,IF(L186=7,4.5,IF(L186=8,4,0))))))))+IF(L186&lt;=8,0,IF(L186&lt;=16,3,0))-IF(L186&lt;=8,0,IF(L186&lt;=16,(L186-9)*0.085,0)),0)+IF(F186="NEAK",IF(L186=1,11.48,IF(L186=2,8.79,IF(L186=3,6.97,IF(L186=4,4.05,IF(L186=5,3.71,IF(L186=6,3.38,IF(L186=7,3.04,IF(L186=8,2.7,0))))))))+IF(L186&lt;=8,0,IF(L186&lt;=16,2,IF(L186&lt;=24,1.3,0)))-IF(L186&lt;=8,0,IF(L186&lt;=16,(L186-9)*0.0574,IF(L186&lt;=24,(L186-17)*0.0574,0))),0))*IF(L186&lt;4,1,IF(OR(F186="PČ",F186="PŽ",F186="PT"),IF(J186&lt;32,J186/32,1),1))* IF(L186&lt;4,1,IF(OR(F186="EČ",F186="EŽ",F186="JOŽ",F186="JPČ",F186="NEAK"),IF(J186&lt;24,J186/24,1),1))*IF(L186&lt;4,1,IF(OR(F186="PČneol",F186="JEČ",F186="JEOF",F186="JnPČ",F186="JnEČ",F186="JčPČ",F186="JčEČ"),IF(J186&lt;16,J186/16,1),1))*IF(L186&lt;4,1,IF(F186="EČneol",IF(J186&lt;8,J186/8,1),1))</f>
        <v>17.3</v>
      </c>
      <c r="O186" s="11">
        <f t="shared" ref="O186:O189" si="97">IF(F186="OŽ",N186,IF(H186="Ne",IF(J186*0.3&lt;=J186-L186,N186,0),IF(J186*0.1&lt;=J186-L186,N186,0)))</f>
        <v>17.3</v>
      </c>
      <c r="P186" s="5">
        <f t="shared" ref="P186:P189" si="98">IF(O186=0,0,IF(F186="OŽ",IF(L186&gt;35,0,IF(J186&gt;35,(36-L186)*1.6524,((36-L186)-(36-J186))*1.6524)),0)+IF(F186="PČ",IF(L186&gt;31,0,IF(J186&gt;31,(32-L186)*1.347,((32-L186)-(32-J186))*1.347)),0)+ IF(F186="PČneol",IF(L186&gt;15,0,IF(J186&gt;15,(16-L186)*0.255,((16-L186)-(16-J186))*0.255)),0)+IF(F186="PŽ",IF(L186&gt;31,0,IF(J186&gt;31,(32-L186)*0.255,((32-L186)-(32-J186))*0.255)),0)+IF(F186="EČ",IF(L186&gt;23,0,IF(J186&gt;23,(24-L186)*0.612,((24-L186)-(24-J186))*0.612)),0)+IF(F186="EČneol",IF(L186&gt;7,0,IF(J186&gt;7,(8-L186)*0.204,((8-L186)-(8-J186))*0.204)),0)+IF(F186="EŽ",IF(L186&gt;23,0,IF(J186&gt;23,(24-L186)*0.204,((24-L186)-(24-J186))*0.204)),0)+IF(F186="PT",IF(L186&gt;31,0,IF(J186&gt;31,(32-L186)*0.204,((32-L186)-(32-J186))*0.204)),0)+IF(F186="JOŽ",IF(L186&gt;23,0,IF(J186&gt;23,(24-L186)*0.255,((24-L186)-(24-J186))*0.255)),0)+IF(F186="JPČ",IF(L186&gt;23,0,IF(J186&gt;23,(24-L186)*0.204,((24-L186)-(24-J186))*0.204)),0)+IF(F186="JEČ",IF(L186&gt;15,0,IF(J186&gt;15,(16-L186)*0.102,((16-L186)-(16-J186))*0.102)),0)+IF(F186="JEOF",IF(L186&gt;15,0,IF(J186&gt;15,(16-L186)*0.102,((16-L186)-(16-J186))*0.102)),0)+IF(F186="JnPČ",IF(L186&gt;15,0,IF(J186&gt;15,(16-L186)*0.153,((16-L186)-(16-J186))*0.153)),0)+IF(F186="JnEČ",IF(L186&gt;15,0,IF(J186&gt;15,(16-L186)*0.0765,((16-L186)-(16-J186))*0.0765)),0)+IF(F186="JčPČ",IF(L186&gt;15,0,IF(J186&gt;15,(16-L186)*0.06375,((16-L186)-(16-J186))*0.06375)),0)+IF(F186="JčEČ",IF(L186&gt;15,0,IF(J186&gt;15,(16-L186)*0.051,((16-L186)-(16-J186))*0.051)),0)+IF(F186="NEAK",IF(L186&gt;23,0,IF(J186&gt;23,(24-L186)*0.03444,((24-L186)-(24-J186))*0.03444)),0))</f>
        <v>2.8050000000000002</v>
      </c>
      <c r="Q186" s="13">
        <f t="shared" ref="Q186:Q189" si="99">IF(ISERROR(P186*100/N186),0,(P186*100/N186))</f>
        <v>16.21387283236994</v>
      </c>
      <c r="R186" s="12">
        <f t="shared" ref="R186:R189" si="100">IF(Q186&lt;=30,O186+P186,O186+O186*0.3)*IF(G186=1,0.4,IF(G186=2,0.75,IF(G186="1 (kas 4 m. 1 k. nerengiamos)",0.52,1)))*IF(D186="olimpinė",1,IF(M186="Ne",0.5,1))*IF(OR(A$5="Lietuvos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federacija"),IF(OR(J186&lt;8,K186&lt;16),0,1),1)*E186*IF(I186&lt;=1,1,1/I186)*IF(OR(A$5="Lietuvos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20.507100000000001</v>
      </c>
    </row>
    <row r="187" spans="1:18" s="10" customFormat="1">
      <c r="A187" s="38">
        <v>2</v>
      </c>
      <c r="B187" s="38" t="s">
        <v>200</v>
      </c>
      <c r="C187" s="54" t="s">
        <v>117</v>
      </c>
      <c r="D187" s="38" t="s">
        <v>118</v>
      </c>
      <c r="E187" s="38">
        <v>1</v>
      </c>
      <c r="F187" s="38" t="s">
        <v>243</v>
      </c>
      <c r="G187" s="38">
        <v>4</v>
      </c>
      <c r="H187" s="38" t="s">
        <v>119</v>
      </c>
      <c r="I187" s="38"/>
      <c r="J187" s="38">
        <v>24</v>
      </c>
      <c r="K187" s="55">
        <v>16</v>
      </c>
      <c r="L187" s="38">
        <v>13</v>
      </c>
      <c r="M187" s="38" t="s">
        <v>119</v>
      </c>
      <c r="N187" s="4">
        <f t="shared" si="96"/>
        <v>17.3</v>
      </c>
      <c r="O187" s="11">
        <f t="shared" si="97"/>
        <v>17.3</v>
      </c>
      <c r="P187" s="5">
        <f t="shared" si="98"/>
        <v>2.8050000000000002</v>
      </c>
      <c r="Q187" s="13">
        <f t="shared" si="99"/>
        <v>16.21387283236994</v>
      </c>
      <c r="R187" s="12">
        <f t="shared" si="100"/>
        <v>20.507100000000001</v>
      </c>
    </row>
    <row r="188" spans="1:18" s="10" customFormat="1">
      <c r="A188" s="38">
        <v>3</v>
      </c>
      <c r="B188" s="38" t="s">
        <v>244</v>
      </c>
      <c r="C188" s="54" t="s">
        <v>125</v>
      </c>
      <c r="D188" s="38" t="s">
        <v>118</v>
      </c>
      <c r="E188" s="56">
        <v>1</v>
      </c>
      <c r="F188" s="38" t="s">
        <v>243</v>
      </c>
      <c r="G188" s="38">
        <v>4</v>
      </c>
      <c r="H188" s="38" t="s">
        <v>119</v>
      </c>
      <c r="I188" s="38"/>
      <c r="J188" s="38">
        <v>24</v>
      </c>
      <c r="K188" s="55">
        <v>16</v>
      </c>
      <c r="L188" s="38">
        <v>16</v>
      </c>
      <c r="M188" s="38" t="s">
        <v>119</v>
      </c>
      <c r="N188" s="4">
        <f t="shared" si="96"/>
        <v>16.024999999999999</v>
      </c>
      <c r="O188" s="11">
        <f t="shared" si="97"/>
        <v>16.024999999999999</v>
      </c>
      <c r="P188" s="5">
        <f t="shared" si="98"/>
        <v>2.04</v>
      </c>
      <c r="Q188" s="13">
        <f t="shared" si="99"/>
        <v>12.730109204368176</v>
      </c>
      <c r="R188" s="12">
        <f t="shared" si="100"/>
        <v>18.426299999999998</v>
      </c>
    </row>
    <row r="189" spans="1:18" s="10" customFormat="1">
      <c r="A189" s="38">
        <v>4</v>
      </c>
      <c r="B189" s="38" t="s">
        <v>245</v>
      </c>
      <c r="C189" s="54" t="s">
        <v>125</v>
      </c>
      <c r="D189" s="38" t="s">
        <v>118</v>
      </c>
      <c r="E189" s="56">
        <v>1</v>
      </c>
      <c r="F189" s="38" t="s">
        <v>243</v>
      </c>
      <c r="G189" s="38">
        <v>4</v>
      </c>
      <c r="H189" s="38" t="s">
        <v>119</v>
      </c>
      <c r="I189" s="38"/>
      <c r="J189" s="38">
        <v>24</v>
      </c>
      <c r="K189" s="55">
        <v>16</v>
      </c>
      <c r="L189" s="38">
        <v>8</v>
      </c>
      <c r="M189" s="38" t="s">
        <v>119</v>
      </c>
      <c r="N189" s="4">
        <f t="shared" si="96"/>
        <v>22.5</v>
      </c>
      <c r="O189" s="11">
        <f t="shared" si="97"/>
        <v>22.5</v>
      </c>
      <c r="P189" s="5">
        <f t="shared" si="98"/>
        <v>4.08</v>
      </c>
      <c r="Q189" s="13">
        <f t="shared" si="99"/>
        <v>18.133333333333333</v>
      </c>
      <c r="R189" s="12">
        <f t="shared" si="100"/>
        <v>27.111599999999999</v>
      </c>
    </row>
    <row r="190" spans="1:18" s="10" customFormat="1" ht="15" customHeight="1">
      <c r="A190" s="57" t="s">
        <v>3</v>
      </c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9"/>
      <c r="R190" s="12">
        <f>SUM(R186:R189)</f>
        <v>86.552099999999996</v>
      </c>
    </row>
    <row r="191" spans="1:18" s="10" customFormat="1" ht="15.75">
      <c r="A191" s="24" t="s">
        <v>246</v>
      </c>
      <c r="B191" s="24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2"/>
    </row>
    <row r="192" spans="1:18" s="10" customFormat="1">
      <c r="A192" s="35" t="s">
        <v>108</v>
      </c>
      <c r="B192" s="35"/>
      <c r="C192" s="35"/>
      <c r="D192" s="35"/>
      <c r="E192" s="35"/>
      <c r="F192" s="35"/>
      <c r="G192" s="35"/>
      <c r="H192" s="35"/>
      <c r="I192" s="35"/>
      <c r="J192" s="51"/>
      <c r="K192" s="51"/>
      <c r="L192" s="51"/>
      <c r="M192" s="51"/>
      <c r="N192" s="51"/>
      <c r="O192" s="51"/>
      <c r="P192" s="51"/>
      <c r="Q192" s="51"/>
      <c r="R192" s="52"/>
    </row>
    <row r="193" spans="1:18" s="10" customFormat="1" ht="15" customHeight="1">
      <c r="A193" s="60" t="s">
        <v>247</v>
      </c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53"/>
    </row>
    <row r="194" spans="1:18" s="10" customFormat="1" ht="18" customHeight="1">
      <c r="A194" s="62" t="s">
        <v>109</v>
      </c>
      <c r="B194" s="63"/>
      <c r="C194" s="63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53"/>
    </row>
    <row r="195" spans="1:18" s="10" customFormat="1" ht="15" customHeight="1">
      <c r="A195" s="64" t="s">
        <v>248</v>
      </c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53"/>
    </row>
    <row r="196" spans="1:18" s="10" customFormat="1">
      <c r="A196" s="38">
        <v>1</v>
      </c>
      <c r="B196" s="38" t="s">
        <v>136</v>
      </c>
      <c r="C196" s="54" t="s">
        <v>117</v>
      </c>
      <c r="D196" s="38" t="s">
        <v>126</v>
      </c>
      <c r="E196" s="38">
        <v>1</v>
      </c>
      <c r="F196" s="38" t="s">
        <v>97</v>
      </c>
      <c r="G196" s="38">
        <v>1</v>
      </c>
      <c r="H196" s="38" t="s">
        <v>169</v>
      </c>
      <c r="I196" s="38"/>
      <c r="J196" s="38">
        <v>7</v>
      </c>
      <c r="K196" s="55">
        <v>16</v>
      </c>
      <c r="L196" s="38">
        <v>1</v>
      </c>
      <c r="M196" s="38" t="s">
        <v>119</v>
      </c>
      <c r="N196" s="4">
        <f>(IF(F196="OŽ",IF(L196=1,550.8,IF(L196=2,426.38,IF(L196=3,342.14,IF(L196=4,181.44,IF(L196=5,168.48,IF(L196=6,155.52,IF(L196=7,148.5,IF(L196=8,144,0))))))))+IF(L196&lt;=8,0,IF(L196&lt;=16,137.7,IF(L196&lt;=24,108,IF(L196&lt;=32,80.1,IF(L196&lt;=36,52.2,0)))))-IF(L196&lt;=8,0,IF(L196&lt;=16,(L196-9)*2.754,IF(L196&lt;=24,(L196-17)* 2.754,IF(L196&lt;=32,(L196-25)* 2.754,IF(L196&lt;=36,(L196-33)*2.754,0))))),0)+IF(F196="PČ",IF(L196=1,449,IF(L196=2,314.6,IF(L196=3,238,IF(L196=4,172,IF(L196=5,159,IF(L196=6,145,IF(L196=7,132,IF(L196=8,119,0))))))))+IF(L196&lt;=8,0,IF(L196&lt;=16,88,IF(L196&lt;=24,55,IF(L196&lt;=32,22,0))))-IF(L196&lt;=8,0,IF(L196&lt;=16,(L196-9)*2.245,IF(L196&lt;=24,(L196-17)*2.245,IF(L196&lt;=32,(L196-25)*2.245,0)))),0)+IF(F196="PČneol",IF(L196=1,85,IF(L196=2,64.61,IF(L196=3,50.76,IF(L196=4,16.25,IF(L196=5,15,IF(L196=6,13.75,IF(L196=7,12.5,IF(L196=8,11.25,0))))))))+IF(L196&lt;=8,0,IF(L196&lt;=16,9,0))-IF(L196&lt;=8,0,IF(L196&lt;=16,(L196-9)*0.425,0)),0)+IF(F196="PŽ",IF(L196=1,85,IF(L196=2,59.5,IF(L196=3,45,IF(L196=4,32.5,IF(L196=5,30,IF(L196=6,27.5,IF(L196=7,25,IF(L196=8,22.5,0))))))))+IF(L196&lt;=8,0,IF(L196&lt;=16,19,IF(L196&lt;=24,13,IF(L196&lt;=32,8,0))))-IF(L196&lt;=8,0,IF(L196&lt;=16,(L196-9)*0.425,IF(L196&lt;=24,(L196-17)*0.425,IF(L196&lt;=32,(L196-25)*0.425,0)))),0)+IF(F196="EČ",IF(L196=1,204,IF(L196=2,156.24,IF(L196=3,123.84,IF(L196=4,72,IF(L196=5,66,IF(L196=6,60,IF(L196=7,54,IF(L196=8,48,0))))))))+IF(L196&lt;=8,0,IF(L196&lt;=16,40,IF(L196&lt;=24,25,0)))-IF(L196&lt;=8,0,IF(L196&lt;=16,(L196-9)*1.02,IF(L196&lt;=24,(L196-17)*1.02,0))),0)+IF(F196="EČneol",IF(L196=1,68,IF(L196=2,51.69,IF(L196=3,40.61,IF(L196=4,13,IF(L196=5,12,IF(L196=6,11,IF(L196=7,10,IF(L196=8,9,0)))))))))+IF(F196="EŽ",IF(L196=1,68,IF(L196=2,47.6,IF(L196=3,36,IF(L196=4,18,IF(L196=5,16.5,IF(L196=6,15,IF(L196=7,13.5,IF(L196=8,12,0))))))))+IF(L196&lt;=8,0,IF(L196&lt;=16,10,IF(L196&lt;=24,6,0)))-IF(L196&lt;=8,0,IF(L196&lt;=16,(L196-9)*0.34,IF(L196&lt;=24,(L196-17)*0.34,0))),0)+IF(F196="PT",IF(L196=1,68,IF(L196=2,52.08,IF(L196=3,41.28,IF(L196=4,24,IF(L196=5,22,IF(L196=6,20,IF(L196=7,18,IF(L196=8,16,0))))))))+IF(L196&lt;=8,0,IF(L196&lt;=16,13,IF(L196&lt;=24,9,IF(L196&lt;=32,4,0))))-IF(L196&lt;=8,0,IF(L196&lt;=16,(L196-9)*0.34,IF(L196&lt;=24,(L196-17)*0.34,IF(L196&lt;=32,(L196-25)*0.34,0)))),0)+IF(F196="JOŽ",IF(L196=1,85,IF(L196=2,59.5,IF(L196=3,45,IF(L196=4,32.5,IF(L196=5,30,IF(L196=6,27.5,IF(L196=7,25,IF(L196=8,22.5,0))))))))+IF(L196&lt;=8,0,IF(L196&lt;=16,19,IF(L196&lt;=24,13,0)))-IF(L196&lt;=8,0,IF(L196&lt;=16,(L196-9)*0.425,IF(L196&lt;=24,(L196-17)*0.425,0))),0)+IF(F196="JPČ",IF(L196=1,68,IF(L196=2,47.6,IF(L196=3,36,IF(L196=4,26,IF(L196=5,24,IF(L196=6,22,IF(L196=7,20,IF(L196=8,18,0))))))))+IF(L196&lt;=8,0,IF(L196&lt;=16,13,IF(L196&lt;=24,9,0)))-IF(L196&lt;=8,0,IF(L196&lt;=16,(L196-9)*0.34,IF(L196&lt;=24,(L196-17)*0.34,0))),0)+IF(F196="JEČ",IF(L196=1,34,IF(L196=2,26.04,IF(L196=3,20.6,IF(L196=4,12,IF(L196=5,11,IF(L196=6,10,IF(L196=7,9,IF(L196=8,8,0))))))))+IF(L196&lt;=8,0,IF(L196&lt;=16,6,0))-IF(L196&lt;=8,0,IF(L196&lt;=16,(L196-9)*0.17,0)),0)+IF(F196="JEOF",IF(L196=1,34,IF(L196=2,26.04,IF(L196=3,20.6,IF(L196=4,12,IF(L196=5,11,IF(L196=6,10,IF(L196=7,9,IF(L196=8,8,0))))))))+IF(L196&lt;=8,0,IF(L196&lt;=16,6,0))-IF(L196&lt;=8,0,IF(L196&lt;=16,(L196-9)*0.17,0)),0)+IF(F196="JnPČ",IF(L196=1,51,IF(L196=2,35.7,IF(L196=3,27,IF(L196=4,19.5,IF(L196=5,18,IF(L196=6,16.5,IF(L196=7,15,IF(L196=8,13.5,0))))))))+IF(L196&lt;=8,0,IF(L196&lt;=16,10,0))-IF(L196&lt;=8,0,IF(L196&lt;=16,(L196-9)*0.255,0)),0)+IF(F196="JnEČ",IF(L196=1,25.5,IF(L196=2,19.53,IF(L196=3,15.48,IF(L196=4,9,IF(L196=5,8.25,IF(L196=6,7.5,IF(L196=7,6.75,IF(L196=8,6,0))))))))+IF(L196&lt;=8,0,IF(L196&lt;=16,5,0))-IF(L196&lt;=8,0,IF(L196&lt;=16,(L196-9)*0.1275,0)),0)+IF(F196="JčPČ",IF(L196=1,21.25,IF(L196=2,14.5,IF(L196=3,11.5,IF(L196=4,7,IF(L196=5,6.5,IF(L196=6,6,IF(L196=7,5.5,IF(L196=8,5,0))))))))+IF(L196&lt;=8,0,IF(L196&lt;=16,4,0))-IF(L196&lt;=8,0,IF(L196&lt;=16,(L196-9)*0.10625,0)),0)+IF(F196="JčEČ",IF(L196=1,17,IF(L196=2,13.02,IF(L196=3,10.32,IF(L196=4,6,IF(L196=5,5.5,IF(L196=6,5,IF(L196=7,4.5,IF(L196=8,4,0))))))))+IF(L196&lt;=8,0,IF(L196&lt;=16,3,0))-IF(L196&lt;=8,0,IF(L196&lt;=16,(L196-9)*0.085,0)),0)+IF(F196="NEAK",IF(L196=1,11.48,IF(L196=2,8.79,IF(L196=3,6.97,IF(L196=4,4.05,IF(L196=5,3.71,IF(L196=6,3.38,IF(L196=7,3.04,IF(L196=8,2.7,0))))))))+IF(L196&lt;=8,0,IF(L196&lt;=16,2,IF(L196&lt;=24,1.3,0)))-IF(L196&lt;=8,0,IF(L196&lt;=16,(L196-9)*0.0574,IF(L196&lt;=24,(L196-17)*0.0574,0))),0))*IF(L196&lt;4,1,IF(OR(F196="PČ",F196="PŽ",F196="PT"),IF(J196&lt;32,J196/32,1),1))* IF(L196&lt;4,1,IF(OR(F196="EČ",F196="EŽ",F196="JOŽ",F196="JPČ",F196="NEAK"),IF(J196&lt;24,J196/24,1),1))*IF(L196&lt;4,1,IF(OR(F196="PČneol",F196="JEČ",F196="JEOF",F196="JnPČ",F196="JnEČ",F196="JčPČ",F196="JčEČ"),IF(J196&lt;16,J196/16,1),1))*IF(L196&lt;4,1,IF(F196="EČneol",IF(J196&lt;8,J196/8,1),1))</f>
        <v>85</v>
      </c>
      <c r="O196" s="11">
        <f t="shared" ref="O196:O197" si="101">IF(F196="OŽ",N196,IF(H196="Ne",IF(J196*0.3&lt;=J196-L196,N196,0),IF(J196*0.1&lt;=J196-L196,N196,0)))</f>
        <v>85</v>
      </c>
      <c r="P196" s="5">
        <f>IF(O196=0,0,IF(F196="OŽ",IF(L196&gt;35,0,IF(J196&gt;35,(36-L196)*1.836,((36-L196)-(36-J196))*1.836)),0)+IF(F196="PČ",IF(L196&gt;31,0,IF(J196&gt;31,(32-L196)*1.347,((32-L196)-(32-J196))*1.347)),0)+ IF(F196="PČneol",IF(L196&gt;15,0,IF(J196&gt;15,(16-L196)*0.255,((16-L196)-(16-J196))*0.255)),0)+IF(F196="PŽ",IF(L196&gt;31,0,IF(J196&gt;31,(32-L196)*0.255,((32-L196)-(32-J196))*0.255)),0)+IF(F196="EČ",IF(L196&gt;23,0,IF(J196&gt;23,(24-L196)*0.612,((24-L196)-(24-J196))*0.612)),0)+IF(F196="EČneol",IF(L196&gt;7,0,IF(J196&gt;7,(8-L196)*0.204,((8-L196)-(8-J196))*0.204)),0)+IF(F196="EŽ",IF(L196&gt;23,0,IF(J196&gt;23,(24-L196)*0.204,((24-L196)-(24-J196))*0.204)),0)+IF(F196="PT",IF(L196&gt;31,0,IF(J196&gt;31,(32-L196)*0.204,((32-L196)-(32-J196))*0.204)),0)+IF(F196="JOŽ",IF(L196&gt;23,0,IF(J196&gt;23,(24-L196)*0.255,((24-L196)-(24-J196))*0.255)),0)+IF(F196="JPČ",IF(L196&gt;23,0,IF(J196&gt;23,(24-L196)*0.204,((24-L196)-(24-J196))*0.204)),0)+IF(F196="JEČ",IF(L196&gt;15,0,IF(J196&gt;15,(16-L196)*0.102,((16-L196)-(16-J196))*0.102)),0)+IF(F196="JEOF",IF(L196&gt;15,0,IF(J196&gt;15,(16-L196)*0.102,((16-L196)-(16-J196))*0.102)),0)+IF(F196="JnPČ",IF(L196&gt;15,0,IF(J196&gt;15,(16-L196)*0.153,((16-L196)-(16-J196))*0.153)),0)+IF(F196="JnEČ",IF(L196&gt;15,0,IF(J196&gt;15,(16-L196)*0.0765,((16-L196)-(16-J196))*0.0765)),0)+IF(F196="JčPČ",IF(L196&gt;15,0,IF(J196&gt;15,(16-L196)*0.06375,((16-L196)-(16-J196))*0.06375)),0)+IF(F196="JčEČ",IF(L196&gt;15,0,IF(J196&gt;15,(16-L196)*0.051,((16-L196)-(16-J196))*0.051)),0)+IF(F196="NEAK",IF(L196&gt;23,0,IF(J196&gt;23,(24-L196)*0.03444,((24-L196)-(24-J196))*0.03444)),0))</f>
        <v>1.53</v>
      </c>
      <c r="Q196" s="13">
        <f>IF(ISERROR(P196*100/N196),0,(P196*100/N196))</f>
        <v>1.8</v>
      </c>
      <c r="R196" s="12">
        <f t="shared" ref="R196:R197" si="102">IF(Q196&lt;=30,O196+P196,O196+O196*0.3)*IF(G196=1,0.4,IF(G196=2,0.75,IF(G196="1 (kas 4 m. 1 k. nerengiamos)",0.52,1)))*IF(D196="olimpinė",1,IF(M196="Ne",0.5,1))*IF(OR(A$5="Lietuvos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federacija"),IF(OR(J196&lt;8,K196&lt;16),0,1),1)*E196*IF(I196&lt;=1,1,1/I196)*IF(OR(A$5="Lietuvos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35.30424</v>
      </c>
    </row>
    <row r="197" spans="1:18" s="10" customFormat="1">
      <c r="A197" s="38">
        <v>2</v>
      </c>
      <c r="B197" s="38" t="s">
        <v>208</v>
      </c>
      <c r="C197" s="54" t="s">
        <v>117</v>
      </c>
      <c r="D197" s="38" t="s">
        <v>126</v>
      </c>
      <c r="E197" s="38">
        <v>1</v>
      </c>
      <c r="F197" s="38" t="s">
        <v>97</v>
      </c>
      <c r="G197" s="38">
        <v>1</v>
      </c>
      <c r="H197" s="38" t="s">
        <v>169</v>
      </c>
      <c r="I197" s="38"/>
      <c r="J197" s="38">
        <v>7</v>
      </c>
      <c r="K197" s="55">
        <v>16</v>
      </c>
      <c r="L197" s="38">
        <v>3</v>
      </c>
      <c r="M197" s="38" t="s">
        <v>119</v>
      </c>
      <c r="N197" s="4">
        <f t="shared" ref="N197" si="103">(IF(F197="OŽ",IF(L197=1,550.8,IF(L197=2,426.38,IF(L197=3,342.14,IF(L197=4,181.44,IF(L197=5,168.48,IF(L197=6,155.52,IF(L197=7,148.5,IF(L197=8,144,0))))))))+IF(L197&lt;=8,0,IF(L197&lt;=16,137.7,IF(L197&lt;=24,108,IF(L197&lt;=32,80.1,IF(L197&lt;=36,52.2,0)))))-IF(L197&lt;=8,0,IF(L197&lt;=16,(L197-9)*2.754,IF(L197&lt;=24,(L197-17)* 2.754,IF(L197&lt;=32,(L197-25)* 2.754,IF(L197&lt;=36,(L197-33)*2.754,0))))),0)+IF(F197="PČ",IF(L197=1,449,IF(L197=2,314.6,IF(L197=3,238,IF(L197=4,172,IF(L197=5,159,IF(L197=6,145,IF(L197=7,132,IF(L197=8,119,0))))))))+IF(L197&lt;=8,0,IF(L197&lt;=16,88,IF(L197&lt;=24,55,IF(L197&lt;=32,22,0))))-IF(L197&lt;=8,0,IF(L197&lt;=16,(L197-9)*2.245,IF(L197&lt;=24,(L197-17)*2.245,IF(L197&lt;=32,(L197-25)*2.245,0)))),0)+IF(F197="PČneol",IF(L197=1,85,IF(L197=2,64.61,IF(L197=3,50.76,IF(L197=4,16.25,IF(L197=5,15,IF(L197=6,13.75,IF(L197=7,12.5,IF(L197=8,11.25,0))))))))+IF(L197&lt;=8,0,IF(L197&lt;=16,9,0))-IF(L197&lt;=8,0,IF(L197&lt;=16,(L197-9)*0.425,0)),0)+IF(F197="PŽ",IF(L197=1,85,IF(L197=2,59.5,IF(L197=3,45,IF(L197=4,32.5,IF(L197=5,30,IF(L197=6,27.5,IF(L197=7,25,IF(L197=8,22.5,0))))))))+IF(L197&lt;=8,0,IF(L197&lt;=16,19,IF(L197&lt;=24,13,IF(L197&lt;=32,8,0))))-IF(L197&lt;=8,0,IF(L197&lt;=16,(L197-9)*0.425,IF(L197&lt;=24,(L197-17)*0.425,IF(L197&lt;=32,(L197-25)*0.425,0)))),0)+IF(F197="EČ",IF(L197=1,204,IF(L197=2,156.24,IF(L197=3,123.84,IF(L197=4,72,IF(L197=5,66,IF(L197=6,60,IF(L197=7,54,IF(L197=8,48,0))))))))+IF(L197&lt;=8,0,IF(L197&lt;=16,40,IF(L197&lt;=24,25,0)))-IF(L197&lt;=8,0,IF(L197&lt;=16,(L197-9)*1.02,IF(L197&lt;=24,(L197-17)*1.02,0))),0)+IF(F197="EČneol",IF(L197=1,68,IF(L197=2,51.69,IF(L197=3,40.61,IF(L197=4,13,IF(L197=5,12,IF(L197=6,11,IF(L197=7,10,IF(L197=8,9,0)))))))))+IF(F197="EŽ",IF(L197=1,68,IF(L197=2,47.6,IF(L197=3,36,IF(L197=4,18,IF(L197=5,16.5,IF(L197=6,15,IF(L197=7,13.5,IF(L197=8,12,0))))))))+IF(L197&lt;=8,0,IF(L197&lt;=16,10,IF(L197&lt;=24,6,0)))-IF(L197&lt;=8,0,IF(L197&lt;=16,(L197-9)*0.34,IF(L197&lt;=24,(L197-17)*0.34,0))),0)+IF(F197="PT",IF(L197=1,68,IF(L197=2,52.08,IF(L197=3,41.28,IF(L197=4,24,IF(L197=5,22,IF(L197=6,20,IF(L197=7,18,IF(L197=8,16,0))))))))+IF(L197&lt;=8,0,IF(L197&lt;=16,13,IF(L197&lt;=24,9,IF(L197&lt;=32,4,0))))-IF(L197&lt;=8,0,IF(L197&lt;=16,(L197-9)*0.34,IF(L197&lt;=24,(L197-17)*0.34,IF(L197&lt;=32,(L197-25)*0.34,0)))),0)+IF(F197="JOŽ",IF(L197=1,85,IF(L197=2,59.5,IF(L197=3,45,IF(L197=4,32.5,IF(L197=5,30,IF(L197=6,27.5,IF(L197=7,25,IF(L197=8,22.5,0))))))))+IF(L197&lt;=8,0,IF(L197&lt;=16,19,IF(L197&lt;=24,13,0)))-IF(L197&lt;=8,0,IF(L197&lt;=16,(L197-9)*0.425,IF(L197&lt;=24,(L197-17)*0.425,0))),0)+IF(F197="JPČ",IF(L197=1,68,IF(L197=2,47.6,IF(L197=3,36,IF(L197=4,26,IF(L197=5,24,IF(L197=6,22,IF(L197=7,20,IF(L197=8,18,0))))))))+IF(L197&lt;=8,0,IF(L197&lt;=16,13,IF(L197&lt;=24,9,0)))-IF(L197&lt;=8,0,IF(L197&lt;=16,(L197-9)*0.34,IF(L197&lt;=24,(L197-17)*0.34,0))),0)+IF(F197="JEČ",IF(L197=1,34,IF(L197=2,26.04,IF(L197=3,20.6,IF(L197=4,12,IF(L197=5,11,IF(L197=6,10,IF(L197=7,9,IF(L197=8,8,0))))))))+IF(L197&lt;=8,0,IF(L197&lt;=16,6,0))-IF(L197&lt;=8,0,IF(L197&lt;=16,(L197-9)*0.17,0)),0)+IF(F197="JEOF",IF(L197=1,34,IF(L197=2,26.04,IF(L197=3,20.6,IF(L197=4,12,IF(L197=5,11,IF(L197=6,10,IF(L197=7,9,IF(L197=8,8,0))))))))+IF(L197&lt;=8,0,IF(L197&lt;=16,6,0))-IF(L197&lt;=8,0,IF(L197&lt;=16,(L197-9)*0.17,0)),0)+IF(F197="JnPČ",IF(L197=1,51,IF(L197=2,35.7,IF(L197=3,27,IF(L197=4,19.5,IF(L197=5,18,IF(L197=6,16.5,IF(L197=7,15,IF(L197=8,13.5,0))))))))+IF(L197&lt;=8,0,IF(L197&lt;=16,10,0))-IF(L197&lt;=8,0,IF(L197&lt;=16,(L197-9)*0.255,0)),0)+IF(F197="JnEČ",IF(L197=1,25.5,IF(L197=2,19.53,IF(L197=3,15.48,IF(L197=4,9,IF(L197=5,8.25,IF(L197=6,7.5,IF(L197=7,6.75,IF(L197=8,6,0))))))))+IF(L197&lt;=8,0,IF(L197&lt;=16,5,0))-IF(L197&lt;=8,0,IF(L197&lt;=16,(L197-9)*0.1275,0)),0)+IF(F197="JčPČ",IF(L197=1,21.25,IF(L197=2,14.5,IF(L197=3,11.5,IF(L197=4,7,IF(L197=5,6.5,IF(L197=6,6,IF(L197=7,5.5,IF(L197=8,5,0))))))))+IF(L197&lt;=8,0,IF(L197&lt;=16,4,0))-IF(L197&lt;=8,0,IF(L197&lt;=16,(L197-9)*0.10625,0)),0)+IF(F197="JčEČ",IF(L197=1,17,IF(L197=2,13.02,IF(L197=3,10.32,IF(L197=4,6,IF(L197=5,5.5,IF(L197=6,5,IF(L197=7,4.5,IF(L197=8,4,0))))))))+IF(L197&lt;=8,0,IF(L197&lt;=16,3,0))-IF(L197&lt;=8,0,IF(L197&lt;=16,(L197-9)*0.085,0)),0)+IF(F197="NEAK",IF(L197=1,11.48,IF(L197=2,8.79,IF(L197=3,6.97,IF(L197=4,4.05,IF(L197=5,3.71,IF(L197=6,3.38,IF(L197=7,3.04,IF(L197=8,2.7,0))))))))+IF(L197&lt;=8,0,IF(L197&lt;=16,2,IF(L197&lt;=24,1.3,0)))-IF(L197&lt;=8,0,IF(L197&lt;=16,(L197-9)*0.0574,IF(L197&lt;=24,(L197-17)*0.0574,0))),0))*IF(L197&lt;4,1,IF(OR(F197="PČ",F197="PŽ",F197="PT"),IF(J197&lt;32,J197/32,1),1))* IF(L197&lt;4,1,IF(OR(F197="EČ",F197="EŽ",F197="JOŽ",F197="JPČ",F197="NEAK"),IF(J197&lt;24,J197/24,1),1))*IF(L197&lt;4,1,IF(OR(F197="PČneol",F197="JEČ",F197="JEOF",F197="JnPČ",F197="JnEČ",F197="JčPČ",F197="JčEČ"),IF(J197&lt;16,J197/16,1),1))*IF(L197&lt;4,1,IF(F197="EČneol",IF(J197&lt;8,J197/8,1),1))</f>
        <v>50.76</v>
      </c>
      <c r="O197" s="11">
        <f t="shared" si="101"/>
        <v>50.76</v>
      </c>
      <c r="P197" s="5">
        <f t="shared" ref="P197" si="104">IF(O197=0,0,IF(F197="OŽ",IF(L197&gt;35,0,IF(J197&gt;35,(36-L197)*1.836,((36-L197)-(36-J197))*1.836)),0)+IF(F197="PČ",IF(L197&gt;31,0,IF(J197&gt;31,(32-L197)*1.347,((32-L197)-(32-J197))*1.347)),0)+ IF(F197="PČneol",IF(L197&gt;15,0,IF(J197&gt;15,(16-L197)*0.255,((16-L197)-(16-J197))*0.255)),0)+IF(F197="PŽ",IF(L197&gt;31,0,IF(J197&gt;31,(32-L197)*0.255,((32-L197)-(32-J197))*0.255)),0)+IF(F197="EČ",IF(L197&gt;23,0,IF(J197&gt;23,(24-L197)*0.612,((24-L197)-(24-J197))*0.612)),0)+IF(F197="EČneol",IF(L197&gt;7,0,IF(J197&gt;7,(8-L197)*0.204,((8-L197)-(8-J197))*0.204)),0)+IF(F197="EŽ",IF(L197&gt;23,0,IF(J197&gt;23,(24-L197)*0.204,((24-L197)-(24-J197))*0.204)),0)+IF(F197="PT",IF(L197&gt;31,0,IF(J197&gt;31,(32-L197)*0.204,((32-L197)-(32-J197))*0.204)),0)+IF(F197="JOŽ",IF(L197&gt;23,0,IF(J197&gt;23,(24-L197)*0.255,((24-L197)-(24-J197))*0.255)),0)+IF(F197="JPČ",IF(L197&gt;23,0,IF(J197&gt;23,(24-L197)*0.204,((24-L197)-(24-J197))*0.204)),0)+IF(F197="JEČ",IF(L197&gt;15,0,IF(J197&gt;15,(16-L197)*0.102,((16-L197)-(16-J197))*0.102)),0)+IF(F197="JEOF",IF(L197&gt;15,0,IF(J197&gt;15,(16-L197)*0.102,((16-L197)-(16-J197))*0.102)),0)+IF(F197="JnPČ",IF(L197&gt;15,0,IF(J197&gt;15,(16-L197)*0.153,((16-L197)-(16-J197))*0.153)),0)+IF(F197="JnEČ",IF(L197&gt;15,0,IF(J197&gt;15,(16-L197)*0.0765,((16-L197)-(16-J197))*0.0765)),0)+IF(F197="JčPČ",IF(L197&gt;15,0,IF(J197&gt;15,(16-L197)*0.06375,((16-L197)-(16-J197))*0.06375)),0)+IF(F197="JčEČ",IF(L197&gt;15,0,IF(J197&gt;15,(16-L197)*0.051,((16-L197)-(16-J197))*0.051)),0)+IF(F197="NEAK",IF(L197&gt;23,0,IF(J197&gt;23,(24-L197)*0.03444,((24-L197)-(24-J197))*0.03444)),0))</f>
        <v>1.02</v>
      </c>
      <c r="Q197" s="13">
        <f t="shared" ref="Q197" si="105">IF(ISERROR(P197*100/N197),0,(P197*100/N197))</f>
        <v>2.0094562647754137</v>
      </c>
      <c r="R197" s="12">
        <f t="shared" si="102"/>
        <v>21.126240000000003</v>
      </c>
    </row>
    <row r="198" spans="1:18" s="10" customFormat="1" ht="15" customHeight="1">
      <c r="A198" s="57" t="s">
        <v>3</v>
      </c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9"/>
      <c r="R198" s="12">
        <f>SUM(R194:R197)</f>
        <v>56.430480000000003</v>
      </c>
    </row>
    <row r="199" spans="1:18" s="10" customFormat="1" ht="9.75" customHeight="1">
      <c r="A199" s="17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2"/>
    </row>
    <row r="200" spans="1:18" s="10" customFormat="1" ht="15" customHeight="1">
      <c r="A200" s="60" t="s">
        <v>249</v>
      </c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53"/>
    </row>
    <row r="201" spans="1:18" s="10" customFormat="1" ht="18" customHeight="1">
      <c r="A201" s="62" t="s">
        <v>109</v>
      </c>
      <c r="B201" s="63"/>
      <c r="C201" s="63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53"/>
    </row>
    <row r="202" spans="1:18" s="10" customFormat="1" ht="15" customHeight="1">
      <c r="A202" s="64" t="s">
        <v>250</v>
      </c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53"/>
    </row>
    <row r="203" spans="1:18" s="10" customFormat="1">
      <c r="A203" s="38">
        <v>1</v>
      </c>
      <c r="B203" s="38" t="s">
        <v>121</v>
      </c>
      <c r="C203" s="54" t="s">
        <v>117</v>
      </c>
      <c r="D203" s="38" t="s">
        <v>118</v>
      </c>
      <c r="E203" s="38">
        <v>1</v>
      </c>
      <c r="F203" s="38" t="s">
        <v>96</v>
      </c>
      <c r="G203" s="38">
        <v>1</v>
      </c>
      <c r="H203" s="38" t="s">
        <v>119</v>
      </c>
      <c r="I203" s="38"/>
      <c r="J203" s="38">
        <v>48</v>
      </c>
      <c r="K203" s="55">
        <v>16</v>
      </c>
      <c r="L203" s="38">
        <v>15</v>
      </c>
      <c r="M203" s="38" t="s">
        <v>119</v>
      </c>
      <c r="N203" s="4">
        <f t="shared" ref="N203:N209" si="106">(IF(F203="OŽ",IF(L203=1,550.8,IF(L203=2,426.38,IF(L203=3,342.14,IF(L203=4,181.44,IF(L203=5,168.48,IF(L203=6,155.52,IF(L203=7,148.5,IF(L203=8,144,0))))))))+IF(L203&lt;=8,0,IF(L203&lt;=16,137.7,IF(L203&lt;=24,108,IF(L203&lt;=32,80.1,IF(L203&lt;=36,52.2,0)))))-IF(L203&lt;=8,0,IF(L203&lt;=16,(L203-9)*2.754,IF(L203&lt;=24,(L203-17)* 2.754,IF(L203&lt;=32,(L203-25)* 2.754,IF(L203&lt;=36,(L203-33)*2.754,0))))),0)+IF(F203="PČ",IF(L203=1,449,IF(L203=2,314.6,IF(L203=3,238,IF(L203=4,172,IF(L203=5,159,IF(L203=6,145,IF(L203=7,132,IF(L203=8,119,0))))))))+IF(L203&lt;=8,0,IF(L203&lt;=16,88,IF(L203&lt;=24,55,IF(L203&lt;=32,22,0))))-IF(L203&lt;=8,0,IF(L203&lt;=16,(L203-9)*2.245,IF(L203&lt;=24,(L203-17)*2.245,IF(L203&lt;=32,(L203-25)*2.245,0)))),0)+IF(F203="PČneol",IF(L203=1,85,IF(L203=2,64.61,IF(L203=3,50.76,IF(L203=4,16.25,IF(L203=5,15,IF(L203=6,13.75,IF(L203=7,12.5,IF(L203=8,11.25,0))))))))+IF(L203&lt;=8,0,IF(L203&lt;=16,9,0))-IF(L203&lt;=8,0,IF(L203&lt;=16,(L203-9)*0.425,0)),0)+IF(F203="PŽ",IF(L203=1,85,IF(L203=2,59.5,IF(L203=3,45,IF(L203=4,32.5,IF(L203=5,30,IF(L203=6,27.5,IF(L203=7,25,IF(L203=8,22.5,0))))))))+IF(L203&lt;=8,0,IF(L203&lt;=16,19,IF(L203&lt;=24,13,IF(L203&lt;=32,8,0))))-IF(L203&lt;=8,0,IF(L203&lt;=16,(L203-9)*0.425,IF(L203&lt;=24,(L203-17)*0.425,IF(L203&lt;=32,(L203-25)*0.425,0)))),0)+IF(F203="EČ",IF(L203=1,204,IF(L203=2,156.24,IF(L203=3,123.84,IF(L203=4,72,IF(L203=5,66,IF(L203=6,60,IF(L203=7,54,IF(L203=8,48,0))))))))+IF(L203&lt;=8,0,IF(L203&lt;=16,40,IF(L203&lt;=24,25,0)))-IF(L203&lt;=8,0,IF(L203&lt;=16,(L203-9)*1.02,IF(L203&lt;=24,(L203-17)*1.02,0))),0)+IF(F203="EČneol",IF(L203=1,68,IF(L203=2,51.69,IF(L203=3,40.61,IF(L203=4,13,IF(L203=5,12,IF(L203=6,11,IF(L203=7,10,IF(L203=8,9,0)))))))))+IF(F203="EŽ",IF(L203=1,68,IF(L203=2,47.6,IF(L203=3,36,IF(L203=4,18,IF(L203=5,16.5,IF(L203=6,15,IF(L203=7,13.5,IF(L203=8,12,0))))))))+IF(L203&lt;=8,0,IF(L203&lt;=16,10,IF(L203&lt;=24,6,0)))-IF(L203&lt;=8,0,IF(L203&lt;=16,(L203-9)*0.34,IF(L203&lt;=24,(L203-17)*0.34,0))),0)+IF(F203="PT",IF(L203=1,68,IF(L203=2,52.08,IF(L203=3,41.28,IF(L203=4,24,IF(L203=5,22,IF(L203=6,20,IF(L203=7,18,IF(L203=8,16,0))))))))+IF(L203&lt;=8,0,IF(L203&lt;=16,13,IF(L203&lt;=24,9,IF(L203&lt;=32,4,0))))-IF(L203&lt;=8,0,IF(L203&lt;=16,(L203-9)*0.34,IF(L203&lt;=24,(L203-17)*0.34,IF(L203&lt;=32,(L203-25)*0.34,0)))),0)+IF(F203="JOŽ",IF(L203=1,85,IF(L203=2,59.5,IF(L203=3,45,IF(L203=4,32.5,IF(L203=5,30,IF(L203=6,27.5,IF(L203=7,25,IF(L203=8,22.5,0))))))))+IF(L203&lt;=8,0,IF(L203&lt;=16,19,IF(L203&lt;=24,13,0)))-IF(L203&lt;=8,0,IF(L203&lt;=16,(L203-9)*0.425,IF(L203&lt;=24,(L203-17)*0.425,0))),0)+IF(F203="JPČ",IF(L203=1,68,IF(L203=2,47.6,IF(L203=3,36,IF(L203=4,26,IF(L203=5,24,IF(L203=6,22,IF(L203=7,20,IF(L203=8,18,0))))))))+IF(L203&lt;=8,0,IF(L203&lt;=16,13,IF(L203&lt;=24,9,0)))-IF(L203&lt;=8,0,IF(L203&lt;=16,(L203-9)*0.34,IF(L203&lt;=24,(L203-17)*0.34,0))),0)+IF(F203="JEČ",IF(L203=1,34,IF(L203=2,26.04,IF(L203=3,20.6,IF(L203=4,12,IF(L203=5,11,IF(L203=6,10,IF(L203=7,9,IF(L203=8,8,0))))))))+IF(L203&lt;=8,0,IF(L203&lt;=16,6,0))-IF(L203&lt;=8,0,IF(L203&lt;=16,(L203-9)*0.17,0)),0)+IF(F203="JEOF",IF(L203=1,34,IF(L203=2,26.04,IF(L203=3,20.6,IF(L203=4,12,IF(L203=5,11,IF(L203=6,10,IF(L203=7,9,IF(L203=8,8,0))))))))+IF(L203&lt;=8,0,IF(L203&lt;=16,6,0))-IF(L203&lt;=8,0,IF(L203&lt;=16,(L203-9)*0.17,0)),0)+IF(F203="JnPČ",IF(L203=1,51,IF(L203=2,35.7,IF(L203=3,27,IF(L203=4,19.5,IF(L203=5,18,IF(L203=6,16.5,IF(L203=7,15,IF(L203=8,13.5,0))))))))+IF(L203&lt;=8,0,IF(L203&lt;=16,10,0))-IF(L203&lt;=8,0,IF(L203&lt;=16,(L203-9)*0.255,0)),0)+IF(F203="JnEČ",IF(L203=1,25.5,IF(L203=2,19.53,IF(L203=3,15.48,IF(L203=4,9,IF(L203=5,8.25,IF(L203=6,7.5,IF(L203=7,6.75,IF(L203=8,6,0))))))))+IF(L203&lt;=8,0,IF(L203&lt;=16,5,0))-IF(L203&lt;=8,0,IF(L203&lt;=16,(L203-9)*0.1275,0)),0)+IF(F203="JčPČ",IF(L203=1,21.25,IF(L203=2,14.5,IF(L203=3,11.5,IF(L203=4,7,IF(L203=5,6.5,IF(L203=6,6,IF(L203=7,5.5,IF(L203=8,5,0))))))))+IF(L203&lt;=8,0,IF(L203&lt;=16,4,0))-IF(L203&lt;=8,0,IF(L203&lt;=16,(L203-9)*0.10625,0)),0)+IF(F203="JčEČ",IF(L203=1,17,IF(L203=2,13.02,IF(L203=3,10.32,IF(L203=4,6,IF(L203=5,5.5,IF(L203=6,5,IF(L203=7,4.5,IF(L203=8,4,0))))))))+IF(L203&lt;=8,0,IF(L203&lt;=16,3,0))-IF(L203&lt;=8,0,IF(L203&lt;=16,(L203-9)*0.085,0)),0)+IF(F203="NEAK",IF(L203=1,11.48,IF(L203=2,8.79,IF(L203=3,6.97,IF(L203=4,4.05,IF(L203=5,3.71,IF(L203=6,3.38,IF(L203=7,3.04,IF(L203=8,2.7,0))))))))+IF(L203&lt;=8,0,IF(L203&lt;=16,2,IF(L203&lt;=24,1.3,0)))-IF(L203&lt;=8,0,IF(L203&lt;=16,(L203-9)*0.0574,IF(L203&lt;=24,(L203-17)*0.0574,0))),0))*IF(L203&lt;4,1,IF(OR(F203="PČ",F203="PŽ",F203="PT"),IF(J203&lt;32,J203/32,1),1))* IF(L203&lt;4,1,IF(OR(F203="EČ",F203="EŽ",F203="JOŽ",F203="JPČ",F203="NEAK"),IF(J203&lt;24,J203/24,1),1))*IF(L203&lt;4,1,IF(OR(F203="PČneol",F203="JEČ",F203="JEOF",F203="JnPČ",F203="JnEČ",F203="JčPČ",F203="JčEČ"),IF(J203&lt;16,J203/16,1),1))*IF(L203&lt;4,1,IF(F203="EČneol",IF(J203&lt;8,J203/8,1),1))</f>
        <v>33.880000000000003</v>
      </c>
      <c r="O203" s="11">
        <f t="shared" ref="O203:O209" si="107">IF(F203="OŽ",N203,IF(H203="Ne",IF(J203*0.3&lt;=J203-L203,N203,0),IF(J203*0.1&lt;=J203-L203,N203,0)))</f>
        <v>33.880000000000003</v>
      </c>
      <c r="P203" s="5">
        <f t="shared" ref="P203:P209" si="108">IF(O203=0,0,IF(F203="OŽ",IF(L203&gt;35,0,IF(J203&gt;35,(36-L203)*1.6524,((36-L203)-(36-J203))*1.6524)),0)+IF(F203="PČ",IF(L203&gt;31,0,IF(J203&gt;31,(32-L203)*1.347,((32-L203)-(32-J203))*1.347)),0)+ IF(F203="PČneol",IF(L203&gt;15,0,IF(J203&gt;15,(16-L203)*0.255,((16-L203)-(16-J203))*0.255)),0)+IF(F203="PŽ",IF(L203&gt;31,0,IF(J203&gt;31,(32-L203)*0.255,((32-L203)-(32-J203))*0.255)),0)+IF(F203="EČ",IF(L203&gt;23,0,IF(J203&gt;23,(24-L203)*0.612,((24-L203)-(24-J203))*0.612)),0)+IF(F203="EČneol",IF(L203&gt;7,0,IF(J203&gt;7,(8-L203)*0.204,((8-L203)-(8-J203))*0.204)),0)+IF(F203="EŽ",IF(L203&gt;23,0,IF(J203&gt;23,(24-L203)*0.204,((24-L203)-(24-J203))*0.204)),0)+IF(F203="PT",IF(L203&gt;31,0,IF(J203&gt;31,(32-L203)*0.204,((32-L203)-(32-J203))*0.204)),0)+IF(F203="JOŽ",IF(L203&gt;23,0,IF(J203&gt;23,(24-L203)*0.255,((24-L203)-(24-J203))*0.255)),0)+IF(F203="JPČ",IF(L203&gt;23,0,IF(J203&gt;23,(24-L203)*0.204,((24-L203)-(24-J203))*0.204)),0)+IF(F203="JEČ",IF(L203&gt;15,0,IF(J203&gt;15,(16-L203)*0.102,((16-L203)-(16-J203))*0.102)),0)+IF(F203="JEOF",IF(L203&gt;15,0,IF(J203&gt;15,(16-L203)*0.102,((16-L203)-(16-J203))*0.102)),0)+IF(F203="JnPČ",IF(L203&gt;15,0,IF(J203&gt;15,(16-L203)*0.153,((16-L203)-(16-J203))*0.153)),0)+IF(F203="JnEČ",IF(L203&gt;15,0,IF(J203&gt;15,(16-L203)*0.0765,((16-L203)-(16-J203))*0.0765)),0)+IF(F203="JčPČ",IF(L203&gt;15,0,IF(J203&gt;15,(16-L203)*0.06375,((16-L203)-(16-J203))*0.06375)),0)+IF(F203="JčEČ",IF(L203&gt;15,0,IF(J203&gt;15,(16-L203)*0.051,((16-L203)-(16-J203))*0.051)),0)+IF(F203="NEAK",IF(L203&gt;23,0,IF(J203&gt;23,(24-L203)*0.03444,((24-L203)-(24-J203))*0.03444)),0))</f>
        <v>5.508</v>
      </c>
      <c r="Q203" s="13">
        <f t="shared" ref="Q203:Q209" si="109">IF(ISERROR(P203*100/N203),0,(P203*100/N203))</f>
        <v>16.257378984651709</v>
      </c>
      <c r="R203" s="12">
        <f t="shared" ref="R203:R209" si="110">IF(Q203&lt;=30,O203+P203,O203+O203*0.3)*IF(G203=1,0.4,IF(G203=2,0.75,IF(G203="1 (kas 4 m. 1 k. nerengiamos)",0.52,1)))*IF(D203="olimpinė",1,IF(M203="Ne",0.5,1))*IF(OR(A$5="Lietuvos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federacija"),IF(OR(J203&lt;8,K203&lt;16),0,1),1)*E203*IF(I203&lt;=1,1,1/I203)*IF(OR(A$5="Lietuvos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16.070304000000004</v>
      </c>
    </row>
    <row r="204" spans="1:18" s="10" customFormat="1">
      <c r="A204" s="38">
        <v>2</v>
      </c>
      <c r="B204" s="38" t="s">
        <v>168</v>
      </c>
      <c r="C204" s="54" t="s">
        <v>117</v>
      </c>
      <c r="D204" s="38" t="s">
        <v>118</v>
      </c>
      <c r="E204" s="38">
        <v>1</v>
      </c>
      <c r="F204" s="38" t="s">
        <v>96</v>
      </c>
      <c r="G204" s="38">
        <v>1</v>
      </c>
      <c r="H204" s="38" t="s">
        <v>119</v>
      </c>
      <c r="I204" s="38"/>
      <c r="J204" s="38">
        <v>48</v>
      </c>
      <c r="K204" s="55">
        <v>16</v>
      </c>
      <c r="L204" s="38">
        <v>18</v>
      </c>
      <c r="M204" s="38" t="s">
        <v>119</v>
      </c>
      <c r="N204" s="4">
        <f t="shared" si="106"/>
        <v>23.98</v>
      </c>
      <c r="O204" s="11">
        <f t="shared" si="107"/>
        <v>23.98</v>
      </c>
      <c r="P204" s="5">
        <f t="shared" si="108"/>
        <v>3.6719999999999997</v>
      </c>
      <c r="Q204" s="13">
        <f t="shared" si="109"/>
        <v>15.312760633861551</v>
      </c>
      <c r="R204" s="12">
        <f t="shared" si="110"/>
        <v>11.282016</v>
      </c>
    </row>
    <row r="205" spans="1:18" s="10" customFormat="1">
      <c r="A205" s="38">
        <v>3</v>
      </c>
      <c r="B205" s="38" t="s">
        <v>208</v>
      </c>
      <c r="C205" s="54" t="s">
        <v>117</v>
      </c>
      <c r="D205" s="38" t="s">
        <v>118</v>
      </c>
      <c r="E205" s="38">
        <v>1</v>
      </c>
      <c r="F205" s="38" t="s">
        <v>96</v>
      </c>
      <c r="G205" s="38">
        <v>1</v>
      </c>
      <c r="H205" s="38" t="s">
        <v>169</v>
      </c>
      <c r="I205" s="38"/>
      <c r="J205" s="38">
        <v>48</v>
      </c>
      <c r="K205" s="55">
        <v>16</v>
      </c>
      <c r="L205" s="38">
        <v>38</v>
      </c>
      <c r="M205" s="38" t="s">
        <v>119</v>
      </c>
      <c r="N205" s="4">
        <f t="shared" si="106"/>
        <v>0</v>
      </c>
      <c r="O205" s="11">
        <f t="shared" si="107"/>
        <v>0</v>
      </c>
      <c r="P205" s="5">
        <f t="shared" si="108"/>
        <v>0</v>
      </c>
      <c r="Q205" s="13">
        <f t="shared" si="109"/>
        <v>0</v>
      </c>
      <c r="R205" s="12">
        <f t="shared" si="110"/>
        <v>0</v>
      </c>
    </row>
    <row r="206" spans="1:18" s="10" customFormat="1">
      <c r="A206" s="38">
        <v>4</v>
      </c>
      <c r="B206" s="38" t="s">
        <v>136</v>
      </c>
      <c r="C206" s="54" t="s">
        <v>117</v>
      </c>
      <c r="D206" s="38" t="s">
        <v>118</v>
      </c>
      <c r="E206" s="38">
        <v>1</v>
      </c>
      <c r="F206" s="38" t="s">
        <v>96</v>
      </c>
      <c r="G206" s="38">
        <v>1</v>
      </c>
      <c r="H206" s="38" t="s">
        <v>169</v>
      </c>
      <c r="I206" s="38"/>
      <c r="J206" s="38">
        <v>48</v>
      </c>
      <c r="K206" s="55">
        <v>16</v>
      </c>
      <c r="L206" s="38">
        <v>41</v>
      </c>
      <c r="M206" s="38" t="s">
        <v>119</v>
      </c>
      <c r="N206" s="4">
        <f t="shared" si="106"/>
        <v>0</v>
      </c>
      <c r="O206" s="11">
        <f t="shared" si="107"/>
        <v>0</v>
      </c>
      <c r="P206" s="5">
        <f t="shared" si="108"/>
        <v>0</v>
      </c>
      <c r="Q206" s="13">
        <f t="shared" si="109"/>
        <v>0</v>
      </c>
      <c r="R206" s="12">
        <f t="shared" si="110"/>
        <v>0</v>
      </c>
    </row>
    <row r="207" spans="1:18" s="10" customFormat="1">
      <c r="A207" s="38">
        <v>5</v>
      </c>
      <c r="B207" s="38" t="s">
        <v>122</v>
      </c>
      <c r="C207" s="54" t="s">
        <v>117</v>
      </c>
      <c r="D207" s="38" t="s">
        <v>118</v>
      </c>
      <c r="E207" s="38">
        <v>1</v>
      </c>
      <c r="F207" s="38" t="s">
        <v>96</v>
      </c>
      <c r="G207" s="38">
        <v>1</v>
      </c>
      <c r="H207" s="38" t="s">
        <v>119</v>
      </c>
      <c r="I207" s="38"/>
      <c r="J207" s="38">
        <v>51</v>
      </c>
      <c r="K207" s="55">
        <v>16</v>
      </c>
      <c r="L207" s="38">
        <v>17</v>
      </c>
      <c r="M207" s="38" t="s">
        <v>119</v>
      </c>
      <c r="N207" s="4">
        <f t="shared" si="106"/>
        <v>25</v>
      </c>
      <c r="O207" s="11">
        <f t="shared" si="107"/>
        <v>25</v>
      </c>
      <c r="P207" s="5">
        <f t="shared" si="108"/>
        <v>4.2839999999999998</v>
      </c>
      <c r="Q207" s="13">
        <f t="shared" si="109"/>
        <v>17.135999999999999</v>
      </c>
      <c r="R207" s="12">
        <f t="shared" si="110"/>
        <v>11.947872</v>
      </c>
    </row>
    <row r="208" spans="1:18" s="10" customFormat="1">
      <c r="A208" s="38">
        <v>6</v>
      </c>
      <c r="B208" s="38" t="s">
        <v>251</v>
      </c>
      <c r="C208" s="54" t="s">
        <v>125</v>
      </c>
      <c r="D208" s="38" t="s">
        <v>126</v>
      </c>
      <c r="E208" s="38">
        <v>3</v>
      </c>
      <c r="F208" s="38" t="s">
        <v>96</v>
      </c>
      <c r="G208" s="38">
        <v>1</v>
      </c>
      <c r="H208" s="38" t="s">
        <v>169</v>
      </c>
      <c r="I208" s="38"/>
      <c r="J208" s="38">
        <v>10</v>
      </c>
      <c r="K208" s="55">
        <v>16</v>
      </c>
      <c r="L208" s="38">
        <v>8</v>
      </c>
      <c r="M208" s="38" t="s">
        <v>119</v>
      </c>
      <c r="N208" s="4">
        <f t="shared" si="106"/>
        <v>20</v>
      </c>
      <c r="O208" s="11">
        <f t="shared" si="107"/>
        <v>0</v>
      </c>
      <c r="P208" s="5">
        <f t="shared" si="108"/>
        <v>0</v>
      </c>
      <c r="Q208" s="13">
        <f t="shared" si="109"/>
        <v>0</v>
      </c>
      <c r="R208" s="12">
        <f t="shared" si="110"/>
        <v>0</v>
      </c>
    </row>
    <row r="209" spans="1:18" s="10" customFormat="1">
      <c r="A209" s="38">
        <v>7</v>
      </c>
      <c r="B209" s="38" t="s">
        <v>252</v>
      </c>
      <c r="C209" s="54" t="s">
        <v>128</v>
      </c>
      <c r="D209" s="38" t="s">
        <v>126</v>
      </c>
      <c r="E209" s="38">
        <v>3</v>
      </c>
      <c r="F209" s="38" t="s">
        <v>96</v>
      </c>
      <c r="G209" s="38">
        <v>1</v>
      </c>
      <c r="H209" s="38" t="s">
        <v>169</v>
      </c>
      <c r="I209" s="38"/>
      <c r="J209" s="38">
        <v>11</v>
      </c>
      <c r="K209" s="55">
        <v>16</v>
      </c>
      <c r="L209" s="38">
        <v>10</v>
      </c>
      <c r="M209" s="38" t="s">
        <v>119</v>
      </c>
      <c r="N209" s="4">
        <f t="shared" si="106"/>
        <v>17.865833333333331</v>
      </c>
      <c r="O209" s="11">
        <f t="shared" si="107"/>
        <v>0</v>
      </c>
      <c r="P209" s="5">
        <f t="shared" si="108"/>
        <v>0</v>
      </c>
      <c r="Q209" s="13">
        <f t="shared" si="109"/>
        <v>0</v>
      </c>
      <c r="R209" s="12">
        <f t="shared" si="110"/>
        <v>0</v>
      </c>
    </row>
    <row r="210" spans="1:18" s="10" customFormat="1">
      <c r="A210" s="57" t="s">
        <v>3</v>
      </c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9"/>
      <c r="R210" s="12">
        <f>SUM(R203:R209)</f>
        <v>39.30019200000001</v>
      </c>
    </row>
    <row r="211" spans="1:18" s="10" customFormat="1">
      <c r="A211" s="60" t="s">
        <v>253</v>
      </c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53"/>
    </row>
    <row r="212" spans="1:18" s="10" customFormat="1" ht="18">
      <c r="A212" s="62" t="s">
        <v>109</v>
      </c>
      <c r="B212" s="63"/>
      <c r="C212" s="63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53"/>
    </row>
    <row r="213" spans="1:18" s="10" customFormat="1">
      <c r="A213" s="60" t="s">
        <v>254</v>
      </c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53"/>
    </row>
    <row r="214" spans="1:18" s="10" customFormat="1">
      <c r="A214" s="38">
        <v>1</v>
      </c>
      <c r="B214" s="38" t="s">
        <v>121</v>
      </c>
      <c r="C214" s="54" t="s">
        <v>117</v>
      </c>
      <c r="D214" s="38" t="s">
        <v>118</v>
      </c>
      <c r="E214" s="38">
        <v>1</v>
      </c>
      <c r="F214" s="38" t="s">
        <v>101</v>
      </c>
      <c r="G214" s="38">
        <v>1</v>
      </c>
      <c r="H214" s="38" t="s">
        <v>169</v>
      </c>
      <c r="I214" s="38"/>
      <c r="J214" s="38">
        <v>19</v>
      </c>
      <c r="K214" s="55">
        <v>16</v>
      </c>
      <c r="L214" s="38">
        <v>1</v>
      </c>
      <c r="M214" s="38" t="s">
        <v>119</v>
      </c>
      <c r="N214" s="4">
        <f t="shared" ref="N214:N220" si="111">(IF(F214="OŽ",IF(L214=1,550.8,IF(L214=2,426.38,IF(L214=3,342.14,IF(L214=4,181.44,IF(L214=5,168.48,IF(L214=6,155.52,IF(L214=7,148.5,IF(L214=8,144,0))))))))+IF(L214&lt;=8,0,IF(L214&lt;=16,137.7,IF(L214&lt;=24,108,IF(L214&lt;=32,80.1,IF(L214&lt;=36,52.2,0)))))-IF(L214&lt;=8,0,IF(L214&lt;=16,(L214-9)*2.754,IF(L214&lt;=24,(L214-17)* 2.754,IF(L214&lt;=32,(L214-25)* 2.754,IF(L214&lt;=36,(L214-33)*2.754,0))))),0)+IF(F214="PČ",IF(L214=1,449,IF(L214=2,314.6,IF(L214=3,238,IF(L214=4,172,IF(L214=5,159,IF(L214=6,145,IF(L214=7,132,IF(L214=8,119,0))))))))+IF(L214&lt;=8,0,IF(L214&lt;=16,88,IF(L214&lt;=24,55,IF(L214&lt;=32,22,0))))-IF(L214&lt;=8,0,IF(L214&lt;=16,(L214-9)*2.245,IF(L214&lt;=24,(L214-17)*2.245,IF(L214&lt;=32,(L214-25)*2.245,0)))),0)+IF(F214="PČneol",IF(L214=1,85,IF(L214=2,64.61,IF(L214=3,50.76,IF(L214=4,16.25,IF(L214=5,15,IF(L214=6,13.75,IF(L214=7,12.5,IF(L214=8,11.25,0))))))))+IF(L214&lt;=8,0,IF(L214&lt;=16,9,0))-IF(L214&lt;=8,0,IF(L214&lt;=16,(L214-9)*0.425,0)),0)+IF(F214="PŽ",IF(L214=1,85,IF(L214=2,59.5,IF(L214=3,45,IF(L214=4,32.5,IF(L214=5,30,IF(L214=6,27.5,IF(L214=7,25,IF(L214=8,22.5,0))))))))+IF(L214&lt;=8,0,IF(L214&lt;=16,19,IF(L214&lt;=24,13,IF(L214&lt;=32,8,0))))-IF(L214&lt;=8,0,IF(L214&lt;=16,(L214-9)*0.425,IF(L214&lt;=24,(L214-17)*0.425,IF(L214&lt;=32,(L214-25)*0.425,0)))),0)+IF(F214="EČ",IF(L214=1,204,IF(L214=2,156.24,IF(L214=3,123.84,IF(L214=4,72,IF(L214=5,66,IF(L214=6,60,IF(L214=7,54,IF(L214=8,48,0))))))))+IF(L214&lt;=8,0,IF(L214&lt;=16,40,IF(L214&lt;=24,25,0)))-IF(L214&lt;=8,0,IF(L214&lt;=16,(L214-9)*1.02,IF(L214&lt;=24,(L214-17)*1.02,0))),0)+IF(F214="EČneol",IF(L214=1,68,IF(L214=2,51.69,IF(L214=3,40.61,IF(L214=4,13,IF(L214=5,12,IF(L214=6,11,IF(L214=7,10,IF(L214=8,9,0)))))))))+IF(F214="EŽ",IF(L214=1,68,IF(L214=2,47.6,IF(L214=3,36,IF(L214=4,18,IF(L214=5,16.5,IF(L214=6,15,IF(L214=7,13.5,IF(L214=8,12,0))))))))+IF(L214&lt;=8,0,IF(L214&lt;=16,10,IF(L214&lt;=24,6,0)))-IF(L214&lt;=8,0,IF(L214&lt;=16,(L214-9)*0.34,IF(L214&lt;=24,(L214-17)*0.34,0))),0)+IF(F214="PT",IF(L214=1,68,IF(L214=2,52.08,IF(L214=3,41.28,IF(L214=4,24,IF(L214=5,22,IF(L214=6,20,IF(L214=7,18,IF(L214=8,16,0))))))))+IF(L214&lt;=8,0,IF(L214&lt;=16,13,IF(L214&lt;=24,9,IF(L214&lt;=32,4,0))))-IF(L214&lt;=8,0,IF(L214&lt;=16,(L214-9)*0.34,IF(L214&lt;=24,(L214-17)*0.34,IF(L214&lt;=32,(L214-25)*0.34,0)))),0)+IF(F214="JOŽ",IF(L214=1,85,IF(L214=2,59.5,IF(L214=3,45,IF(L214=4,32.5,IF(L214=5,30,IF(L214=6,27.5,IF(L214=7,25,IF(L214=8,22.5,0))))))))+IF(L214&lt;=8,0,IF(L214&lt;=16,19,IF(L214&lt;=24,13,0)))-IF(L214&lt;=8,0,IF(L214&lt;=16,(L214-9)*0.425,IF(L214&lt;=24,(L214-17)*0.425,0))),0)+IF(F214="JPČ",IF(L214=1,68,IF(L214=2,47.6,IF(L214=3,36,IF(L214=4,26,IF(L214=5,24,IF(L214=6,22,IF(L214=7,20,IF(L214=8,18,0))))))))+IF(L214&lt;=8,0,IF(L214&lt;=16,13,IF(L214&lt;=24,9,0)))-IF(L214&lt;=8,0,IF(L214&lt;=16,(L214-9)*0.34,IF(L214&lt;=24,(L214-17)*0.34,0))),0)+IF(F214="JEČ",IF(L214=1,34,IF(L214=2,26.04,IF(L214=3,20.6,IF(L214=4,12,IF(L214=5,11,IF(L214=6,10,IF(L214=7,9,IF(L214=8,8,0))))))))+IF(L214&lt;=8,0,IF(L214&lt;=16,6,0))-IF(L214&lt;=8,0,IF(L214&lt;=16,(L214-9)*0.17,0)),0)+IF(F214="JEOF",IF(L214=1,34,IF(L214=2,26.04,IF(L214=3,20.6,IF(L214=4,12,IF(L214=5,11,IF(L214=6,10,IF(L214=7,9,IF(L214=8,8,0))))))))+IF(L214&lt;=8,0,IF(L214&lt;=16,6,0))-IF(L214&lt;=8,0,IF(L214&lt;=16,(L214-9)*0.17,0)),0)+IF(F214="JnPČ",IF(L214=1,51,IF(L214=2,35.7,IF(L214=3,27,IF(L214=4,19.5,IF(L214=5,18,IF(L214=6,16.5,IF(L214=7,15,IF(L214=8,13.5,0))))))))+IF(L214&lt;=8,0,IF(L214&lt;=16,10,0))-IF(L214&lt;=8,0,IF(L214&lt;=16,(L214-9)*0.255,0)),0)+IF(F214="JnEČ",IF(L214=1,25.5,IF(L214=2,19.53,IF(L214=3,15.48,IF(L214=4,9,IF(L214=5,8.25,IF(L214=6,7.5,IF(L214=7,6.75,IF(L214=8,6,0))))))))+IF(L214&lt;=8,0,IF(L214&lt;=16,5,0))-IF(L214&lt;=8,0,IF(L214&lt;=16,(L214-9)*0.1275,0)),0)+IF(F214="JčPČ",IF(L214=1,21.25,IF(L214=2,14.5,IF(L214=3,11.5,IF(L214=4,7,IF(L214=5,6.5,IF(L214=6,6,IF(L214=7,5.5,IF(L214=8,5,0))))))))+IF(L214&lt;=8,0,IF(L214&lt;=16,4,0))-IF(L214&lt;=8,0,IF(L214&lt;=16,(L214-9)*0.10625,0)),0)+IF(F214="JčEČ",IF(L214=1,17,IF(L214=2,13.02,IF(L214=3,10.32,IF(L214=4,6,IF(L214=5,5.5,IF(L214=6,5,IF(L214=7,4.5,IF(L214=8,4,0))))))))+IF(L214&lt;=8,0,IF(L214&lt;=16,3,0))-IF(L214&lt;=8,0,IF(L214&lt;=16,(L214-9)*0.085,0)),0)+IF(F214="NEAK",IF(L214=1,11.48,IF(L214=2,8.79,IF(L214=3,6.97,IF(L214=4,4.05,IF(L214=5,3.71,IF(L214=6,3.38,IF(L214=7,3.04,IF(L214=8,2.7,0))))))))+IF(L214&lt;=8,0,IF(L214&lt;=16,2,IF(L214&lt;=24,1.3,0)))-IF(L214&lt;=8,0,IF(L214&lt;=16,(L214-9)*0.0574,IF(L214&lt;=24,(L214-17)*0.0574,0))),0))*IF(L214&lt;4,1,IF(OR(F214="PČ",F214="PŽ",F214="PT"),IF(J214&lt;32,J214/32,1),1))* IF(L214&lt;4,1,IF(OR(F214="EČ",F214="EŽ",F214="JOŽ",F214="JPČ",F214="NEAK"),IF(J214&lt;24,J214/24,1),1))*IF(L214&lt;4,1,IF(OR(F214="PČneol",F214="JEČ",F214="JEOF",F214="JnPČ",F214="JnEČ",F214="JčPČ",F214="JčEČ"),IF(J214&lt;16,J214/16,1),1))*IF(L214&lt;4,1,IF(F214="EČneol",IF(J214&lt;8,J214/8,1),1))</f>
        <v>34</v>
      </c>
      <c r="O214" s="11">
        <f t="shared" ref="O214:O220" si="112">IF(F214="OŽ",N214,IF(H214="Ne",IF(J214*0.3&lt;=J214-L214,N214,0),IF(J214*0.1&lt;=J214-L214,N214,0)))</f>
        <v>34</v>
      </c>
      <c r="P214" s="5">
        <f t="shared" ref="P214:P220" si="113">IF(O214=0,0,IF(F214="OŽ",IF(L214&gt;35,0,IF(J214&gt;35,(36-L214)*1.6524,((36-L214)-(36-J214))*1.6524)),0)+IF(F214="PČ",IF(L214&gt;31,0,IF(J214&gt;31,(32-L214)*1.347,((32-L214)-(32-J214))*1.347)),0)+ IF(F214="PČneol",IF(L214&gt;15,0,IF(J214&gt;15,(16-L214)*0.255,((16-L214)-(16-J214))*0.255)),0)+IF(F214="PŽ",IF(L214&gt;31,0,IF(J214&gt;31,(32-L214)*0.255,((32-L214)-(32-J214))*0.255)),0)+IF(F214="EČ",IF(L214&gt;23,0,IF(J214&gt;23,(24-L214)*0.612,((24-L214)-(24-J214))*0.612)),0)+IF(F214="EČneol",IF(L214&gt;7,0,IF(J214&gt;7,(8-L214)*0.204,((8-L214)-(8-J214))*0.204)),0)+IF(F214="EŽ",IF(L214&gt;23,0,IF(J214&gt;23,(24-L214)*0.204,((24-L214)-(24-J214))*0.204)),0)+IF(F214="PT",IF(L214&gt;31,0,IF(J214&gt;31,(32-L214)*0.204,((32-L214)-(32-J214))*0.204)),0)+IF(F214="JOŽ",IF(L214&gt;23,0,IF(J214&gt;23,(24-L214)*0.255,((24-L214)-(24-J214))*0.255)),0)+IF(F214="JPČ",IF(L214&gt;23,0,IF(J214&gt;23,(24-L214)*0.204,((24-L214)-(24-J214))*0.204)),0)+IF(F214="JEČ",IF(L214&gt;15,0,IF(J214&gt;15,(16-L214)*0.102,((16-L214)-(16-J214))*0.102)),0)+IF(F214="JEOF",IF(L214&gt;15,0,IF(J214&gt;15,(16-L214)*0.102,((16-L214)-(16-J214))*0.102)),0)+IF(F214="JnPČ",IF(L214&gt;15,0,IF(J214&gt;15,(16-L214)*0.153,((16-L214)-(16-J214))*0.153)),0)+IF(F214="JnEČ",IF(L214&gt;15,0,IF(J214&gt;15,(16-L214)*0.0765,((16-L214)-(16-J214))*0.0765)),0)+IF(F214="JčPČ",IF(L214&gt;15,0,IF(J214&gt;15,(16-L214)*0.06375,((16-L214)-(16-J214))*0.06375)),0)+IF(F214="JčEČ",IF(L214&gt;15,0,IF(J214&gt;15,(16-L214)*0.051,((16-L214)-(16-J214))*0.051)),0)+IF(F214="NEAK",IF(L214&gt;23,0,IF(J214&gt;23,(24-L214)*0.03444,((24-L214)-(24-J214))*0.03444)),0))</f>
        <v>1.5299999999999998</v>
      </c>
      <c r="Q214" s="13">
        <f t="shared" ref="Q214:Q220" si="114">IF(ISERROR(P214*100/N214),0,(P214*100/N214))</f>
        <v>4.4999999999999991</v>
      </c>
      <c r="R214" s="12">
        <f t="shared" ref="R214:R220" si="115">IF(Q214&lt;=30,O214+P214,O214+O214*0.3)*IF(G214=1,0.4,IF(G214=2,0.75,IF(G214="1 (kas 4 m. 1 k. nerengiamos)",0.52,1)))*IF(D214="olimpinė",1,IF(M214="Ne",0.5,1))*IF(OR(A$5="Lietuvos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federacija"),IF(OR(J214&lt;8,K214&lt;16),0,1),1)*E214*IF(I214&lt;=1,1,1/I214)*IF(OR(A$5="Lietuvos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14.496240000000002</v>
      </c>
    </row>
    <row r="215" spans="1:18" s="10" customFormat="1">
      <c r="A215" s="38">
        <v>2</v>
      </c>
      <c r="B215" s="38" t="s">
        <v>136</v>
      </c>
      <c r="C215" s="54" t="s">
        <v>117</v>
      </c>
      <c r="D215" s="38" t="s">
        <v>118</v>
      </c>
      <c r="E215" s="38">
        <v>1</v>
      </c>
      <c r="F215" s="38" t="s">
        <v>101</v>
      </c>
      <c r="G215" s="38">
        <v>1</v>
      </c>
      <c r="H215" s="38" t="s">
        <v>169</v>
      </c>
      <c r="I215" s="38"/>
      <c r="J215" s="38">
        <v>19</v>
      </c>
      <c r="K215" s="55">
        <v>16</v>
      </c>
      <c r="L215" s="38">
        <v>6</v>
      </c>
      <c r="M215" s="38" t="s">
        <v>119</v>
      </c>
      <c r="N215" s="4">
        <f t="shared" si="111"/>
        <v>10</v>
      </c>
      <c r="O215" s="11">
        <f t="shared" si="112"/>
        <v>10</v>
      </c>
      <c r="P215" s="5">
        <f t="shared" si="113"/>
        <v>1.02</v>
      </c>
      <c r="Q215" s="13">
        <f t="shared" si="114"/>
        <v>10.199999999999999</v>
      </c>
      <c r="R215" s="12">
        <f t="shared" si="115"/>
        <v>4.4961600000000006</v>
      </c>
    </row>
    <row r="216" spans="1:18" s="10" customFormat="1">
      <c r="A216" s="38">
        <v>3</v>
      </c>
      <c r="B216" s="38" t="s">
        <v>129</v>
      </c>
      <c r="C216" s="54" t="s">
        <v>117</v>
      </c>
      <c r="D216" s="38" t="s">
        <v>118</v>
      </c>
      <c r="E216" s="38">
        <v>1</v>
      </c>
      <c r="F216" s="38" t="s">
        <v>101</v>
      </c>
      <c r="G216" s="38">
        <v>1</v>
      </c>
      <c r="H216" s="38" t="s">
        <v>169</v>
      </c>
      <c r="I216" s="38"/>
      <c r="J216" s="38">
        <v>19</v>
      </c>
      <c r="K216" s="55">
        <v>16</v>
      </c>
      <c r="L216" s="38">
        <v>18</v>
      </c>
      <c r="M216" s="38" t="s">
        <v>119</v>
      </c>
      <c r="N216" s="4">
        <f t="shared" si="111"/>
        <v>0</v>
      </c>
      <c r="O216" s="11">
        <f t="shared" si="112"/>
        <v>0</v>
      </c>
      <c r="P216" s="5">
        <f t="shared" si="113"/>
        <v>0</v>
      </c>
      <c r="Q216" s="13">
        <f t="shared" si="114"/>
        <v>0</v>
      </c>
      <c r="R216" s="12">
        <f t="shared" si="115"/>
        <v>0</v>
      </c>
    </row>
    <row r="217" spans="1:18" s="10" customFormat="1">
      <c r="A217" s="38">
        <v>4</v>
      </c>
      <c r="B217" s="38" t="s">
        <v>123</v>
      </c>
      <c r="C217" s="54" t="s">
        <v>117</v>
      </c>
      <c r="D217" s="38" t="s">
        <v>118</v>
      </c>
      <c r="E217" s="38">
        <v>1</v>
      </c>
      <c r="F217" s="38" t="s">
        <v>101</v>
      </c>
      <c r="G217" s="38">
        <v>1</v>
      </c>
      <c r="H217" s="38" t="s">
        <v>169</v>
      </c>
      <c r="I217" s="38"/>
      <c r="J217" s="38">
        <v>26</v>
      </c>
      <c r="K217" s="55">
        <v>16</v>
      </c>
      <c r="L217" s="38">
        <v>8</v>
      </c>
      <c r="M217" s="38" t="s">
        <v>119</v>
      </c>
      <c r="N217" s="4">
        <f t="shared" si="111"/>
        <v>8</v>
      </c>
      <c r="O217" s="11">
        <f t="shared" si="112"/>
        <v>8</v>
      </c>
      <c r="P217" s="5">
        <f t="shared" si="113"/>
        <v>0.81599999999999995</v>
      </c>
      <c r="Q217" s="13">
        <f t="shared" si="114"/>
        <v>10.199999999999999</v>
      </c>
      <c r="R217" s="12">
        <f t="shared" si="115"/>
        <v>3.5969280000000006</v>
      </c>
    </row>
    <row r="218" spans="1:18" s="10" customFormat="1">
      <c r="A218" s="38">
        <v>5</v>
      </c>
      <c r="B218" s="38" t="s">
        <v>202</v>
      </c>
      <c r="C218" s="54" t="s">
        <v>117</v>
      </c>
      <c r="D218" s="38" t="s">
        <v>118</v>
      </c>
      <c r="E218" s="38">
        <v>1</v>
      </c>
      <c r="F218" s="38" t="s">
        <v>101</v>
      </c>
      <c r="G218" s="38">
        <v>1</v>
      </c>
      <c r="H218" s="38" t="s">
        <v>169</v>
      </c>
      <c r="I218" s="38"/>
      <c r="J218" s="38">
        <v>26</v>
      </c>
      <c r="K218" s="55">
        <v>16</v>
      </c>
      <c r="L218" s="38">
        <v>26</v>
      </c>
      <c r="M218" s="38" t="s">
        <v>119</v>
      </c>
      <c r="N218" s="4">
        <f t="shared" si="111"/>
        <v>0</v>
      </c>
      <c r="O218" s="11">
        <f t="shared" si="112"/>
        <v>0</v>
      </c>
      <c r="P218" s="5">
        <f t="shared" si="113"/>
        <v>0</v>
      </c>
      <c r="Q218" s="13">
        <f t="shared" si="114"/>
        <v>0</v>
      </c>
      <c r="R218" s="12">
        <f t="shared" si="115"/>
        <v>0</v>
      </c>
    </row>
    <row r="219" spans="1:18" s="10" customFormat="1">
      <c r="A219" s="38">
        <v>6</v>
      </c>
      <c r="B219" s="38" t="s">
        <v>200</v>
      </c>
      <c r="C219" s="54" t="s">
        <v>117</v>
      </c>
      <c r="D219" s="38" t="s">
        <v>118</v>
      </c>
      <c r="E219" s="38">
        <v>1</v>
      </c>
      <c r="F219" s="38" t="s">
        <v>101</v>
      </c>
      <c r="G219" s="38">
        <v>1</v>
      </c>
      <c r="H219" s="38" t="s">
        <v>169</v>
      </c>
      <c r="I219" s="38"/>
      <c r="J219" s="38">
        <v>26</v>
      </c>
      <c r="K219" s="55">
        <v>16</v>
      </c>
      <c r="L219" s="38">
        <v>24</v>
      </c>
      <c r="M219" s="38" t="s">
        <v>119</v>
      </c>
      <c r="N219" s="4">
        <f t="shared" si="111"/>
        <v>0</v>
      </c>
      <c r="O219" s="11">
        <f t="shared" si="112"/>
        <v>0</v>
      </c>
      <c r="P219" s="5">
        <f t="shared" si="113"/>
        <v>0</v>
      </c>
      <c r="Q219" s="13">
        <f t="shared" si="114"/>
        <v>0</v>
      </c>
      <c r="R219" s="12">
        <f t="shared" si="115"/>
        <v>0</v>
      </c>
    </row>
    <row r="220" spans="1:18" s="10" customFormat="1">
      <c r="A220" s="38">
        <v>7</v>
      </c>
      <c r="B220" s="38" t="s">
        <v>255</v>
      </c>
      <c r="C220" s="54" t="s">
        <v>128</v>
      </c>
      <c r="D220" s="38" t="s">
        <v>126</v>
      </c>
      <c r="E220" s="38">
        <v>3</v>
      </c>
      <c r="F220" s="38" t="s">
        <v>101</v>
      </c>
      <c r="G220" s="38">
        <v>1</v>
      </c>
      <c r="H220" s="38" t="s">
        <v>169</v>
      </c>
      <c r="I220" s="38"/>
      <c r="J220" s="38">
        <v>4</v>
      </c>
      <c r="K220" s="55">
        <v>16</v>
      </c>
      <c r="L220" s="38">
        <v>3</v>
      </c>
      <c r="M220" s="38" t="s">
        <v>119</v>
      </c>
      <c r="N220" s="4">
        <f t="shared" si="111"/>
        <v>20.6</v>
      </c>
      <c r="O220" s="11">
        <f t="shared" si="112"/>
        <v>0</v>
      </c>
      <c r="P220" s="5">
        <f t="shared" si="113"/>
        <v>0</v>
      </c>
      <c r="Q220" s="13">
        <f t="shared" si="114"/>
        <v>0</v>
      </c>
      <c r="R220" s="12">
        <f t="shared" si="115"/>
        <v>0</v>
      </c>
    </row>
    <row r="221" spans="1:18" s="10" customFormat="1">
      <c r="A221" s="57" t="s">
        <v>3</v>
      </c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9"/>
      <c r="R221" s="12">
        <f>SUM(R214:R220)</f>
        <v>22.589328000000005</v>
      </c>
    </row>
    <row r="222" spans="1:18" s="10" customFormat="1">
      <c r="A222" s="60" t="s">
        <v>256</v>
      </c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53"/>
    </row>
    <row r="223" spans="1:18" s="10" customFormat="1" ht="18">
      <c r="A223" s="62" t="s">
        <v>109</v>
      </c>
      <c r="B223" s="63"/>
      <c r="C223" s="63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53"/>
    </row>
    <row r="224" spans="1:18" s="10" customFormat="1">
      <c r="A224" s="60" t="s">
        <v>257</v>
      </c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53"/>
    </row>
    <row r="225" spans="1:18" s="10" customFormat="1">
      <c r="A225" s="38">
        <v>1</v>
      </c>
      <c r="B225" s="38" t="s">
        <v>129</v>
      </c>
      <c r="C225" s="54" t="s">
        <v>174</v>
      </c>
      <c r="D225" s="38" t="s">
        <v>118</v>
      </c>
      <c r="E225" s="38">
        <v>1</v>
      </c>
      <c r="F225" s="38" t="s">
        <v>102</v>
      </c>
      <c r="G225" s="38">
        <v>1</v>
      </c>
      <c r="H225" s="38" t="s">
        <v>119</v>
      </c>
      <c r="I225" s="38"/>
      <c r="J225" s="38">
        <v>46</v>
      </c>
      <c r="K225" s="55">
        <v>16</v>
      </c>
      <c r="L225" s="38">
        <v>7</v>
      </c>
      <c r="M225" s="38" t="s">
        <v>119</v>
      </c>
      <c r="N225" s="4">
        <f t="shared" ref="N225:N229" si="116">(IF(F225="OŽ",IF(L225=1,550.8,IF(L225=2,426.38,IF(L225=3,342.14,IF(L225=4,181.44,IF(L225=5,168.48,IF(L225=6,155.52,IF(L225=7,148.5,IF(L225=8,144,0))))))))+IF(L225&lt;=8,0,IF(L225&lt;=16,137.7,IF(L225&lt;=24,108,IF(L225&lt;=32,80.1,IF(L225&lt;=36,52.2,0)))))-IF(L225&lt;=8,0,IF(L225&lt;=16,(L225-9)*2.754,IF(L225&lt;=24,(L225-17)* 2.754,IF(L225&lt;=32,(L225-25)* 2.754,IF(L225&lt;=36,(L225-33)*2.754,0))))),0)+IF(F225="PČ",IF(L225=1,449,IF(L225=2,314.6,IF(L225=3,238,IF(L225=4,172,IF(L225=5,159,IF(L225=6,145,IF(L225=7,132,IF(L225=8,119,0))))))))+IF(L225&lt;=8,0,IF(L225&lt;=16,88,IF(L225&lt;=24,55,IF(L225&lt;=32,22,0))))-IF(L225&lt;=8,0,IF(L225&lt;=16,(L225-9)*2.245,IF(L225&lt;=24,(L225-17)*2.245,IF(L225&lt;=32,(L225-25)*2.245,0)))),0)+IF(F225="PČneol",IF(L225=1,85,IF(L225=2,64.61,IF(L225=3,50.76,IF(L225=4,16.25,IF(L225=5,15,IF(L225=6,13.75,IF(L225=7,12.5,IF(L225=8,11.25,0))))))))+IF(L225&lt;=8,0,IF(L225&lt;=16,9,0))-IF(L225&lt;=8,0,IF(L225&lt;=16,(L225-9)*0.425,0)),0)+IF(F225="PŽ",IF(L225=1,85,IF(L225=2,59.5,IF(L225=3,45,IF(L225=4,32.5,IF(L225=5,30,IF(L225=6,27.5,IF(L225=7,25,IF(L225=8,22.5,0))))))))+IF(L225&lt;=8,0,IF(L225&lt;=16,19,IF(L225&lt;=24,13,IF(L225&lt;=32,8,0))))-IF(L225&lt;=8,0,IF(L225&lt;=16,(L225-9)*0.425,IF(L225&lt;=24,(L225-17)*0.425,IF(L225&lt;=32,(L225-25)*0.425,0)))),0)+IF(F225="EČ",IF(L225=1,204,IF(L225=2,156.24,IF(L225=3,123.84,IF(L225=4,72,IF(L225=5,66,IF(L225=6,60,IF(L225=7,54,IF(L225=8,48,0))))))))+IF(L225&lt;=8,0,IF(L225&lt;=16,40,IF(L225&lt;=24,25,0)))-IF(L225&lt;=8,0,IF(L225&lt;=16,(L225-9)*1.02,IF(L225&lt;=24,(L225-17)*1.02,0))),0)+IF(F225="EČneol",IF(L225=1,68,IF(L225=2,51.69,IF(L225=3,40.61,IF(L225=4,13,IF(L225=5,12,IF(L225=6,11,IF(L225=7,10,IF(L225=8,9,0)))))))))+IF(F225="EŽ",IF(L225=1,68,IF(L225=2,47.6,IF(L225=3,36,IF(L225=4,18,IF(L225=5,16.5,IF(L225=6,15,IF(L225=7,13.5,IF(L225=8,12,0))))))))+IF(L225&lt;=8,0,IF(L225&lt;=16,10,IF(L225&lt;=24,6,0)))-IF(L225&lt;=8,0,IF(L225&lt;=16,(L225-9)*0.34,IF(L225&lt;=24,(L225-17)*0.34,0))),0)+IF(F225="PT",IF(L225=1,68,IF(L225=2,52.08,IF(L225=3,41.28,IF(L225=4,24,IF(L225=5,22,IF(L225=6,20,IF(L225=7,18,IF(L225=8,16,0))))))))+IF(L225&lt;=8,0,IF(L225&lt;=16,13,IF(L225&lt;=24,9,IF(L225&lt;=32,4,0))))-IF(L225&lt;=8,0,IF(L225&lt;=16,(L225-9)*0.34,IF(L225&lt;=24,(L225-17)*0.34,IF(L225&lt;=32,(L225-25)*0.34,0)))),0)+IF(F225="JOŽ",IF(L225=1,85,IF(L225=2,59.5,IF(L225=3,45,IF(L225=4,32.5,IF(L225=5,30,IF(L225=6,27.5,IF(L225=7,25,IF(L225=8,22.5,0))))))))+IF(L225&lt;=8,0,IF(L225&lt;=16,19,IF(L225&lt;=24,13,0)))-IF(L225&lt;=8,0,IF(L225&lt;=16,(L225-9)*0.425,IF(L225&lt;=24,(L225-17)*0.425,0))),0)+IF(F225="JPČ",IF(L225=1,68,IF(L225=2,47.6,IF(L225=3,36,IF(L225=4,26,IF(L225=5,24,IF(L225=6,22,IF(L225=7,20,IF(L225=8,18,0))))))))+IF(L225&lt;=8,0,IF(L225&lt;=16,13,IF(L225&lt;=24,9,0)))-IF(L225&lt;=8,0,IF(L225&lt;=16,(L225-9)*0.34,IF(L225&lt;=24,(L225-17)*0.34,0))),0)+IF(F225="JEČ",IF(L225=1,34,IF(L225=2,26.04,IF(L225=3,20.6,IF(L225=4,12,IF(L225=5,11,IF(L225=6,10,IF(L225=7,9,IF(L225=8,8,0))))))))+IF(L225&lt;=8,0,IF(L225&lt;=16,6,0))-IF(L225&lt;=8,0,IF(L225&lt;=16,(L225-9)*0.17,0)),0)+IF(F225="JEOF",IF(L225=1,34,IF(L225=2,26.04,IF(L225=3,20.6,IF(L225=4,12,IF(L225=5,11,IF(L225=6,10,IF(L225=7,9,IF(L225=8,8,0))))))))+IF(L225&lt;=8,0,IF(L225&lt;=16,6,0))-IF(L225&lt;=8,0,IF(L225&lt;=16,(L225-9)*0.17,0)),0)+IF(F225="JnPČ",IF(L225=1,51,IF(L225=2,35.7,IF(L225=3,27,IF(L225=4,19.5,IF(L225=5,18,IF(L225=6,16.5,IF(L225=7,15,IF(L225=8,13.5,0))))))))+IF(L225&lt;=8,0,IF(L225&lt;=16,10,0))-IF(L225&lt;=8,0,IF(L225&lt;=16,(L225-9)*0.255,0)),0)+IF(F225="JnEČ",IF(L225=1,25.5,IF(L225=2,19.53,IF(L225=3,15.48,IF(L225=4,9,IF(L225=5,8.25,IF(L225=6,7.5,IF(L225=7,6.75,IF(L225=8,6,0))))))))+IF(L225&lt;=8,0,IF(L225&lt;=16,5,0))-IF(L225&lt;=8,0,IF(L225&lt;=16,(L225-9)*0.1275,0)),0)+IF(F225="JčPČ",IF(L225=1,21.25,IF(L225=2,14.5,IF(L225=3,11.5,IF(L225=4,7,IF(L225=5,6.5,IF(L225=6,6,IF(L225=7,5.5,IF(L225=8,5,0))))))))+IF(L225&lt;=8,0,IF(L225&lt;=16,4,0))-IF(L225&lt;=8,0,IF(L225&lt;=16,(L225-9)*0.10625,0)),0)+IF(F225="JčEČ",IF(L225=1,17,IF(L225=2,13.02,IF(L225=3,10.32,IF(L225=4,6,IF(L225=5,5.5,IF(L225=6,5,IF(L225=7,4.5,IF(L225=8,4,0))))))))+IF(L225&lt;=8,0,IF(L225&lt;=16,3,0))-IF(L225&lt;=8,0,IF(L225&lt;=16,(L225-9)*0.085,0)),0)+IF(F225="NEAK",IF(L225=1,11.48,IF(L225=2,8.79,IF(L225=3,6.97,IF(L225=4,4.05,IF(L225=5,3.71,IF(L225=6,3.38,IF(L225=7,3.04,IF(L225=8,2.7,0))))))))+IF(L225&lt;=8,0,IF(L225&lt;=16,2,IF(L225&lt;=24,1.3,0)))-IF(L225&lt;=8,0,IF(L225&lt;=16,(L225-9)*0.0574,IF(L225&lt;=24,(L225-17)*0.0574,0))),0))*IF(L225&lt;4,1,IF(OR(F225="PČ",F225="PŽ",F225="PT"),IF(J225&lt;32,J225/32,1),1))* IF(L225&lt;4,1,IF(OR(F225="EČ",F225="EŽ",F225="JOŽ",F225="JPČ",F225="NEAK"),IF(J225&lt;24,J225/24,1),1))*IF(L225&lt;4,1,IF(OR(F225="PČneol",F225="JEČ",F225="JEOF",F225="JnPČ",F225="JnEČ",F225="JčPČ",F225="JčEČ"),IF(J225&lt;16,J225/16,1),1))*IF(L225&lt;4,1,IF(F225="EČneol",IF(J225&lt;8,J225/8,1),1))</f>
        <v>6.75</v>
      </c>
      <c r="O225" s="11">
        <f t="shared" ref="O225:O229" si="117">IF(F225="OŽ",N225,IF(H225="Ne",IF(J225*0.3&lt;=J225-L225,N225,0),IF(J225*0.1&lt;=J225-L225,N225,0)))</f>
        <v>6.75</v>
      </c>
      <c r="P225" s="5">
        <f t="shared" ref="P225:P229" si="118">IF(O225=0,0,IF(F225="OŽ",IF(L225&gt;35,0,IF(J225&gt;35,(36-L225)*1.6524,((36-L225)-(36-J225))*1.6524)),0)+IF(F225="PČ",IF(L225&gt;31,0,IF(J225&gt;31,(32-L225)*1.347,((32-L225)-(32-J225))*1.347)),0)+ IF(F225="PČneol",IF(L225&gt;15,0,IF(J225&gt;15,(16-L225)*0.255,((16-L225)-(16-J225))*0.255)),0)+IF(F225="PŽ",IF(L225&gt;31,0,IF(J225&gt;31,(32-L225)*0.255,((32-L225)-(32-J225))*0.255)),0)+IF(F225="EČ",IF(L225&gt;23,0,IF(J225&gt;23,(24-L225)*0.612,((24-L225)-(24-J225))*0.612)),0)+IF(F225="EČneol",IF(L225&gt;7,0,IF(J225&gt;7,(8-L225)*0.204,((8-L225)-(8-J225))*0.204)),0)+IF(F225="EŽ",IF(L225&gt;23,0,IF(J225&gt;23,(24-L225)*0.204,((24-L225)-(24-J225))*0.204)),0)+IF(F225="PT",IF(L225&gt;31,0,IF(J225&gt;31,(32-L225)*0.204,((32-L225)-(32-J225))*0.204)),0)+IF(F225="JOŽ",IF(L225&gt;23,0,IF(J225&gt;23,(24-L225)*0.255,((24-L225)-(24-J225))*0.255)),0)+IF(F225="JPČ",IF(L225&gt;23,0,IF(J225&gt;23,(24-L225)*0.204,((24-L225)-(24-J225))*0.204)),0)+IF(F225="JEČ",IF(L225&gt;15,0,IF(J225&gt;15,(16-L225)*0.102,((16-L225)-(16-J225))*0.102)),0)+IF(F225="JEOF",IF(L225&gt;15,0,IF(J225&gt;15,(16-L225)*0.102,((16-L225)-(16-J225))*0.102)),0)+IF(F225="JnPČ",IF(L225&gt;15,0,IF(J225&gt;15,(16-L225)*0.153,((16-L225)-(16-J225))*0.153)),0)+IF(F225="JnEČ",IF(L225&gt;15,0,IF(J225&gt;15,(16-L225)*0.0765,((16-L225)-(16-J225))*0.0765)),0)+IF(F225="JčPČ",IF(L225&gt;15,0,IF(J225&gt;15,(16-L225)*0.06375,((16-L225)-(16-J225))*0.06375)),0)+IF(F225="JčEČ",IF(L225&gt;15,0,IF(J225&gt;15,(16-L225)*0.051,((16-L225)-(16-J225))*0.051)),0)+IF(F225="NEAK",IF(L225&gt;23,0,IF(J225&gt;23,(24-L225)*0.03444,((24-L225)-(24-J225))*0.03444)),0))</f>
        <v>0.6885</v>
      </c>
      <c r="Q225" s="13">
        <f t="shared" ref="Q225:Q229" si="119">IF(ISERROR(P225*100/N225),0,(P225*100/N225))</f>
        <v>10.199999999999999</v>
      </c>
      <c r="R225" s="12">
        <f t="shared" ref="R225:R229" si="120">IF(Q225&lt;=30,O225+P225,O225+O225*0.3)*IF(G225=1,0.4,IF(G225=2,0.75,IF(G225="1 (kas 4 m. 1 k. nerengiamos)",0.52,1)))*IF(D225="olimpinė",1,IF(M225="Ne",0.5,1))*IF(OR(A$5="Lietuvos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federacija"),IF(OR(J225&lt;8,K225&lt;16),0,1),1)*E225*IF(I225&lt;=1,1,1/I225)*IF(OR(A$5="Lietuvos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3.0349080000000006</v>
      </c>
    </row>
    <row r="226" spans="1:18" s="10" customFormat="1">
      <c r="A226" s="38">
        <v>2</v>
      </c>
      <c r="B226" s="38" t="s">
        <v>146</v>
      </c>
      <c r="C226" s="54" t="s">
        <v>174</v>
      </c>
      <c r="D226" s="38" t="s">
        <v>118</v>
      </c>
      <c r="E226" s="38">
        <v>1</v>
      </c>
      <c r="F226" s="38" t="s">
        <v>102</v>
      </c>
      <c r="G226" s="38">
        <v>1</v>
      </c>
      <c r="H226" s="38" t="s">
        <v>169</v>
      </c>
      <c r="I226" s="38"/>
      <c r="J226" s="38">
        <v>46</v>
      </c>
      <c r="K226" s="55">
        <v>16</v>
      </c>
      <c r="L226" s="38">
        <v>45</v>
      </c>
      <c r="M226" s="38" t="s">
        <v>119</v>
      </c>
      <c r="N226" s="4">
        <f t="shared" si="116"/>
        <v>0</v>
      </c>
      <c r="O226" s="11">
        <f t="shared" si="117"/>
        <v>0</v>
      </c>
      <c r="P226" s="5">
        <f t="shared" si="118"/>
        <v>0</v>
      </c>
      <c r="Q226" s="13">
        <f t="shared" si="119"/>
        <v>0</v>
      </c>
      <c r="R226" s="12">
        <f t="shared" si="120"/>
        <v>0</v>
      </c>
    </row>
    <row r="227" spans="1:18" s="10" customFormat="1">
      <c r="A227" s="38">
        <v>3</v>
      </c>
      <c r="B227" s="38" t="s">
        <v>200</v>
      </c>
      <c r="C227" s="54" t="s">
        <v>174</v>
      </c>
      <c r="D227" s="38" t="s">
        <v>118</v>
      </c>
      <c r="E227" s="38">
        <v>1</v>
      </c>
      <c r="F227" s="38" t="s">
        <v>102</v>
      </c>
      <c r="G227" s="38">
        <v>1</v>
      </c>
      <c r="H227" s="38" t="s">
        <v>119</v>
      </c>
      <c r="I227" s="38"/>
      <c r="J227" s="38">
        <v>51</v>
      </c>
      <c r="K227" s="55">
        <v>16</v>
      </c>
      <c r="L227" s="38">
        <v>17</v>
      </c>
      <c r="M227" s="38" t="s">
        <v>119</v>
      </c>
      <c r="N227" s="4">
        <f t="shared" si="116"/>
        <v>0</v>
      </c>
      <c r="O227" s="11">
        <f t="shared" si="117"/>
        <v>0</v>
      </c>
      <c r="P227" s="5">
        <f t="shared" si="118"/>
        <v>0</v>
      </c>
      <c r="Q227" s="13">
        <f t="shared" si="119"/>
        <v>0</v>
      </c>
      <c r="R227" s="12">
        <f t="shared" si="120"/>
        <v>0</v>
      </c>
    </row>
    <row r="228" spans="1:18" s="10" customFormat="1">
      <c r="A228" s="38">
        <v>4</v>
      </c>
      <c r="B228" s="38" t="s">
        <v>258</v>
      </c>
      <c r="C228" s="54" t="s">
        <v>174</v>
      </c>
      <c r="D228" s="38" t="s">
        <v>118</v>
      </c>
      <c r="E228" s="38">
        <v>1</v>
      </c>
      <c r="F228" s="38" t="s">
        <v>102</v>
      </c>
      <c r="G228" s="38">
        <v>1</v>
      </c>
      <c r="H228" s="38" t="s">
        <v>169</v>
      </c>
      <c r="I228" s="38"/>
      <c r="J228" s="38">
        <v>51</v>
      </c>
      <c r="K228" s="55">
        <v>16</v>
      </c>
      <c r="L228" s="38">
        <v>44</v>
      </c>
      <c r="M228" s="38" t="s">
        <v>119</v>
      </c>
      <c r="N228" s="4">
        <f t="shared" si="116"/>
        <v>0</v>
      </c>
      <c r="O228" s="11">
        <f t="shared" si="117"/>
        <v>0</v>
      </c>
      <c r="P228" s="5">
        <f t="shared" si="118"/>
        <v>0</v>
      </c>
      <c r="Q228" s="13">
        <f t="shared" si="119"/>
        <v>0</v>
      </c>
      <c r="R228" s="12">
        <f t="shared" si="120"/>
        <v>0</v>
      </c>
    </row>
    <row r="229" spans="1:18" s="10" customFormat="1">
      <c r="A229" s="38">
        <v>5</v>
      </c>
      <c r="B229" s="38" t="s">
        <v>259</v>
      </c>
      <c r="C229" s="54" t="s">
        <v>125</v>
      </c>
      <c r="D229" s="38" t="s">
        <v>126</v>
      </c>
      <c r="E229" s="38">
        <v>2</v>
      </c>
      <c r="F229" s="38" t="s">
        <v>102</v>
      </c>
      <c r="G229" s="38">
        <v>1</v>
      </c>
      <c r="H229" s="38" t="s">
        <v>169</v>
      </c>
      <c r="I229" s="38"/>
      <c r="J229" s="38">
        <v>10</v>
      </c>
      <c r="K229" s="55">
        <v>16</v>
      </c>
      <c r="L229" s="38">
        <v>3</v>
      </c>
      <c r="M229" s="38" t="s">
        <v>119</v>
      </c>
      <c r="N229" s="4">
        <f t="shared" si="116"/>
        <v>15.48</v>
      </c>
      <c r="O229" s="11">
        <f t="shared" si="117"/>
        <v>15.48</v>
      </c>
      <c r="P229" s="5">
        <f t="shared" si="118"/>
        <v>0.53549999999999998</v>
      </c>
      <c r="Q229" s="13">
        <f t="shared" si="119"/>
        <v>3.4593023255813953</v>
      </c>
      <c r="R229" s="12">
        <f t="shared" si="120"/>
        <v>13.068648</v>
      </c>
    </row>
    <row r="230" spans="1:18" s="10" customFormat="1">
      <c r="A230" s="57" t="s">
        <v>3</v>
      </c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9"/>
      <c r="R230" s="12">
        <f>SUM(R224:R229)</f>
        <v>16.103556000000001</v>
      </c>
    </row>
    <row r="231" spans="1:18" s="10" customFormat="1">
      <c r="A231" s="60" t="s">
        <v>260</v>
      </c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53"/>
    </row>
    <row r="232" spans="1:18" s="10" customFormat="1" ht="18">
      <c r="A232" s="62" t="s">
        <v>109</v>
      </c>
      <c r="B232" s="63"/>
      <c r="C232" s="63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53"/>
    </row>
    <row r="233" spans="1:18" s="10" customFormat="1">
      <c r="A233" s="60" t="s">
        <v>261</v>
      </c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53"/>
    </row>
    <row r="234" spans="1:18" s="10" customFormat="1">
      <c r="A234" s="38">
        <v>1</v>
      </c>
      <c r="B234" s="38" t="s">
        <v>133</v>
      </c>
      <c r="C234" s="54" t="s">
        <v>117</v>
      </c>
      <c r="D234" s="38" t="s">
        <v>118</v>
      </c>
      <c r="E234" s="38">
        <v>1</v>
      </c>
      <c r="F234" s="38" t="s">
        <v>262</v>
      </c>
      <c r="G234" s="38">
        <v>1</v>
      </c>
      <c r="H234" s="38"/>
      <c r="I234" s="38"/>
      <c r="J234" s="38">
        <v>46</v>
      </c>
      <c r="K234" s="55">
        <v>16</v>
      </c>
      <c r="L234" s="38">
        <v>7</v>
      </c>
      <c r="M234" s="38" t="s">
        <v>119</v>
      </c>
      <c r="N234" s="4">
        <f t="shared" ref="N234:N239" si="121">(IF(F234="OŽ",IF(L234=1,550.8,IF(L234=2,426.38,IF(L234=3,342.14,IF(L234=4,181.44,IF(L234=5,168.48,IF(L234=6,155.52,IF(L234=7,148.5,IF(L234=8,144,0))))))))+IF(L234&lt;=8,0,IF(L234&lt;=16,137.7,IF(L234&lt;=24,108,IF(L234&lt;=32,80.1,IF(L234&lt;=36,52.2,0)))))-IF(L234&lt;=8,0,IF(L234&lt;=16,(L234-9)*2.754,IF(L234&lt;=24,(L234-17)* 2.754,IF(L234&lt;=32,(L234-25)* 2.754,IF(L234&lt;=36,(L234-33)*2.754,0))))),0)+IF(F234="PČ",IF(L234=1,449,IF(L234=2,314.6,IF(L234=3,238,IF(L234=4,172,IF(L234=5,159,IF(L234=6,145,IF(L234=7,132,IF(L234=8,119,0))))))))+IF(L234&lt;=8,0,IF(L234&lt;=16,88,IF(L234&lt;=24,55,IF(L234&lt;=32,22,0))))-IF(L234&lt;=8,0,IF(L234&lt;=16,(L234-9)*2.245,IF(L234&lt;=24,(L234-17)*2.245,IF(L234&lt;=32,(L234-25)*2.245,0)))),0)+IF(F234="PČneol",IF(L234=1,85,IF(L234=2,64.61,IF(L234=3,50.76,IF(L234=4,16.25,IF(L234=5,15,IF(L234=6,13.75,IF(L234=7,12.5,IF(L234=8,11.25,0))))))))+IF(L234&lt;=8,0,IF(L234&lt;=16,9,0))-IF(L234&lt;=8,0,IF(L234&lt;=16,(L234-9)*0.425,0)),0)+IF(F234="PŽ",IF(L234=1,85,IF(L234=2,59.5,IF(L234=3,45,IF(L234=4,32.5,IF(L234=5,30,IF(L234=6,27.5,IF(L234=7,25,IF(L234=8,22.5,0))))))))+IF(L234&lt;=8,0,IF(L234&lt;=16,19,IF(L234&lt;=24,13,IF(L234&lt;=32,8,0))))-IF(L234&lt;=8,0,IF(L234&lt;=16,(L234-9)*0.425,IF(L234&lt;=24,(L234-17)*0.425,IF(L234&lt;=32,(L234-25)*0.425,0)))),0)+IF(F234="EČ",IF(L234=1,204,IF(L234=2,156.24,IF(L234=3,123.84,IF(L234=4,72,IF(L234=5,66,IF(L234=6,60,IF(L234=7,54,IF(L234=8,48,0))))))))+IF(L234&lt;=8,0,IF(L234&lt;=16,40,IF(L234&lt;=24,25,0)))-IF(L234&lt;=8,0,IF(L234&lt;=16,(L234-9)*1.02,IF(L234&lt;=24,(L234-17)*1.02,0))),0)+IF(F234="EČneol",IF(L234=1,68,IF(L234=2,51.69,IF(L234=3,40.61,IF(L234=4,13,IF(L234=5,12,IF(L234=6,11,IF(L234=7,10,IF(L234=8,9,0)))))))))+IF(F234="EŽ",IF(L234=1,68,IF(L234=2,47.6,IF(L234=3,36,IF(L234=4,18,IF(L234=5,16.5,IF(L234=6,15,IF(L234=7,13.5,IF(L234=8,12,0))))))))+IF(L234&lt;=8,0,IF(L234&lt;=16,10,IF(L234&lt;=24,6,0)))-IF(L234&lt;=8,0,IF(L234&lt;=16,(L234-9)*0.34,IF(L234&lt;=24,(L234-17)*0.34,0))),0)+IF(F234="PT",IF(L234=1,68,IF(L234=2,52.08,IF(L234=3,41.28,IF(L234=4,24,IF(L234=5,22,IF(L234=6,20,IF(L234=7,18,IF(L234=8,16,0))))))))+IF(L234&lt;=8,0,IF(L234&lt;=16,13,IF(L234&lt;=24,9,IF(L234&lt;=32,4,0))))-IF(L234&lt;=8,0,IF(L234&lt;=16,(L234-9)*0.34,IF(L234&lt;=24,(L234-17)*0.34,IF(L234&lt;=32,(L234-25)*0.34,0)))),0)+IF(F234="JOŽ",IF(L234=1,85,IF(L234=2,59.5,IF(L234=3,45,IF(L234=4,32.5,IF(L234=5,30,IF(L234=6,27.5,IF(L234=7,25,IF(L234=8,22.5,0))))))))+IF(L234&lt;=8,0,IF(L234&lt;=16,19,IF(L234&lt;=24,13,0)))-IF(L234&lt;=8,0,IF(L234&lt;=16,(L234-9)*0.425,IF(L234&lt;=24,(L234-17)*0.425,0))),0)+IF(F234="JPČ",IF(L234=1,68,IF(L234=2,47.6,IF(L234=3,36,IF(L234=4,26,IF(L234=5,24,IF(L234=6,22,IF(L234=7,20,IF(L234=8,18,0))))))))+IF(L234&lt;=8,0,IF(L234&lt;=16,13,IF(L234&lt;=24,9,0)))-IF(L234&lt;=8,0,IF(L234&lt;=16,(L234-9)*0.34,IF(L234&lt;=24,(L234-17)*0.34,0))),0)+IF(F234="JEČ",IF(L234=1,34,IF(L234=2,26.04,IF(L234=3,20.6,IF(L234=4,12,IF(L234=5,11,IF(L234=6,10,IF(L234=7,9,IF(L234=8,8,0))))))))+IF(L234&lt;=8,0,IF(L234&lt;=16,6,0))-IF(L234&lt;=8,0,IF(L234&lt;=16,(L234-9)*0.17,0)),0)+IF(F234="JEOF",IF(L234=1,34,IF(L234=2,26.04,IF(L234=3,20.6,IF(L234=4,12,IF(L234=5,11,IF(L234=6,10,IF(L234=7,9,IF(L234=8,8,0))))))))+IF(L234&lt;=8,0,IF(L234&lt;=16,6,0))-IF(L234&lt;=8,0,IF(L234&lt;=16,(L234-9)*0.17,0)),0)+IF(F234="JnPČ",IF(L234=1,51,IF(L234=2,35.7,IF(L234=3,27,IF(L234=4,19.5,IF(L234=5,18,IF(L234=6,16.5,IF(L234=7,15,IF(L234=8,13.5,0))))))))+IF(L234&lt;=8,0,IF(L234&lt;=16,10,0))-IF(L234&lt;=8,0,IF(L234&lt;=16,(L234-9)*0.255,0)),0)+IF(F234="JnEČ",IF(L234=1,25.5,IF(L234=2,19.53,IF(L234=3,15.48,IF(L234=4,9,IF(L234=5,8.25,IF(L234=6,7.5,IF(L234=7,6.75,IF(L234=8,6,0))))))))+IF(L234&lt;=8,0,IF(L234&lt;=16,5,0))-IF(L234&lt;=8,0,IF(L234&lt;=16,(L234-9)*0.1275,0)),0)+IF(F234="JčPČ",IF(L234=1,21.25,IF(L234=2,14.5,IF(L234=3,11.5,IF(L234=4,7,IF(L234=5,6.5,IF(L234=6,6,IF(L234=7,5.5,IF(L234=8,5,0))))))))+IF(L234&lt;=8,0,IF(L234&lt;=16,4,0))-IF(L234&lt;=8,0,IF(L234&lt;=16,(L234-9)*0.10625,0)),0)+IF(F234="JčEČ",IF(L234=1,17,IF(L234=2,13.02,IF(L234=3,10.32,IF(L234=4,6,IF(L234=5,5.5,IF(L234=6,5,IF(L234=7,4.5,IF(L234=8,4,0))))))))+IF(L234&lt;=8,0,IF(L234&lt;=16,3,0))-IF(L234&lt;=8,0,IF(L234&lt;=16,(L234-9)*0.085,0)),0)+IF(F234="NEAK",IF(L234=1,11.48,IF(L234=2,8.79,IF(L234=3,6.97,IF(L234=4,4.05,IF(L234=5,3.71,IF(L234=6,3.38,IF(L234=7,3.04,IF(L234=8,2.7,0))))))))+IF(L234&lt;=8,0,IF(L234&lt;=16,2,IF(L234&lt;=24,1.3,0)))-IF(L234&lt;=8,0,IF(L234&lt;=16,(L234-9)*0.0574,IF(L234&lt;=24,(L234-17)*0.0574,0))),0))*IF(L234&lt;4,1,IF(OR(F234="PČ",F234="PŽ",F234="PT"),IF(J234&lt;32,J234/32,1),1))* IF(L234&lt;4,1,IF(OR(F234="EČ",F234="EŽ",F234="JOŽ",F234="JPČ",F234="NEAK"),IF(J234&lt;24,J234/24,1),1))*IF(L234&lt;4,1,IF(OR(F234="PČneol",F234="JEČ",F234="JEOF",F234="JnPČ",F234="JnEČ",F234="JčPČ",F234="JčEČ"),IF(J234&lt;16,J234/16,1),1))*IF(L234&lt;4,1,IF(F234="EČneol",IF(J234&lt;8,J234/8,1),1))</f>
        <v>4.5</v>
      </c>
      <c r="O234" s="11">
        <f t="shared" ref="O234:O239" si="122">IF(F234="OŽ",N234,IF(H234="Ne",IF(J234*0.3&lt;=J234-L234,N234,0),IF(J234*0.1&lt;=J234-L234,N234,0)))</f>
        <v>4.5</v>
      </c>
      <c r="P234" s="5">
        <f t="shared" ref="P234:P239" si="123">IF(O234=0,0,IF(F234="OŽ",IF(L234&gt;35,0,IF(J234&gt;35,(36-L234)*1.6524,((36-L234)-(36-J234))*1.6524)),0)+IF(F234="PČ",IF(L234&gt;31,0,IF(J234&gt;31,(32-L234)*1.347,((32-L234)-(32-J234))*1.347)),0)+ IF(F234="PČneol",IF(L234&gt;15,0,IF(J234&gt;15,(16-L234)*0.255,((16-L234)-(16-J234))*0.255)),0)+IF(F234="PŽ",IF(L234&gt;31,0,IF(J234&gt;31,(32-L234)*0.255,((32-L234)-(32-J234))*0.255)),0)+IF(F234="EČ",IF(L234&gt;23,0,IF(J234&gt;23,(24-L234)*0.612,((24-L234)-(24-J234))*0.612)),0)+IF(F234="EČneol",IF(L234&gt;7,0,IF(J234&gt;7,(8-L234)*0.204,((8-L234)-(8-J234))*0.204)),0)+IF(F234="EŽ",IF(L234&gt;23,0,IF(J234&gt;23,(24-L234)*0.204,((24-L234)-(24-J234))*0.204)),0)+IF(F234="PT",IF(L234&gt;31,0,IF(J234&gt;31,(32-L234)*0.204,((32-L234)-(32-J234))*0.204)),0)+IF(F234="JOŽ",IF(L234&gt;23,0,IF(J234&gt;23,(24-L234)*0.255,((24-L234)-(24-J234))*0.255)),0)+IF(F234="JPČ",IF(L234&gt;23,0,IF(J234&gt;23,(24-L234)*0.204,((24-L234)-(24-J234))*0.204)),0)+IF(F234="JEČ",IF(L234&gt;15,0,IF(J234&gt;15,(16-L234)*0.102,((16-L234)-(16-J234))*0.102)),0)+IF(F234="JEOF",IF(L234&gt;15,0,IF(J234&gt;15,(16-L234)*0.102,((16-L234)-(16-J234))*0.102)),0)+IF(F234="JnPČ",IF(L234&gt;15,0,IF(J234&gt;15,(16-L234)*0.153,((16-L234)-(16-J234))*0.153)),0)+IF(F234="JnEČ",IF(L234&gt;15,0,IF(J234&gt;15,(16-L234)*0.0765,((16-L234)-(16-J234))*0.0765)),0)+IF(F234="JčPČ",IF(L234&gt;15,0,IF(J234&gt;15,(16-L234)*0.06375,((16-L234)-(16-J234))*0.06375)),0)+IF(F234="JčEČ",IF(L234&gt;15,0,IF(J234&gt;15,(16-L234)*0.051,((16-L234)-(16-J234))*0.051)),0)+IF(F234="NEAK",IF(L234&gt;23,0,IF(J234&gt;23,(24-L234)*0.03444,((24-L234)-(24-J234))*0.03444)),0))</f>
        <v>0.45899999999999996</v>
      </c>
      <c r="Q234" s="13">
        <f t="shared" ref="Q234:Q239" si="124">IF(ISERROR(P234*100/N234),0,(P234*100/N234))</f>
        <v>10.199999999999999</v>
      </c>
      <c r="R234" s="12">
        <f t="shared" ref="R234:R239" si="125">IF(Q234&lt;=30,O234+P234,O234+O234*0.3)*IF(G234=1,0.4,IF(G234=2,0.75,IF(G234="1 (kas 4 m. 1 k. nerengiamos)",0.52,1)))*IF(D234="olimpinė",1,IF(M234="Ne",0.5,1))*IF(OR(A$5="Lietuvos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federacija"),IF(OR(J234&lt;8,K234&lt;16),0,1),1)*E234*IF(I234&lt;=1,1,1/I234)*IF(OR(A$5="Lietuvos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2.023272</v>
      </c>
    </row>
    <row r="235" spans="1:18" s="10" customFormat="1">
      <c r="A235" s="38">
        <v>2</v>
      </c>
      <c r="B235" s="38" t="s">
        <v>263</v>
      </c>
      <c r="C235" s="54" t="s">
        <v>117</v>
      </c>
      <c r="D235" s="38" t="s">
        <v>118</v>
      </c>
      <c r="E235" s="38">
        <v>1</v>
      </c>
      <c r="F235" s="38" t="s">
        <v>262</v>
      </c>
      <c r="G235" s="38">
        <v>1</v>
      </c>
      <c r="H235" s="38"/>
      <c r="I235" s="38"/>
      <c r="J235" s="38">
        <v>52</v>
      </c>
      <c r="K235" s="55">
        <v>16</v>
      </c>
      <c r="L235" s="38">
        <v>26</v>
      </c>
      <c r="M235" s="38" t="s">
        <v>119</v>
      </c>
      <c r="N235" s="4">
        <f t="shared" si="121"/>
        <v>0</v>
      </c>
      <c r="O235" s="11">
        <f t="shared" si="122"/>
        <v>0</v>
      </c>
      <c r="P235" s="5">
        <f t="shared" si="123"/>
        <v>0</v>
      </c>
      <c r="Q235" s="13">
        <f t="shared" si="124"/>
        <v>0</v>
      </c>
      <c r="R235" s="12">
        <f t="shared" si="125"/>
        <v>0</v>
      </c>
    </row>
    <row r="236" spans="1:18" s="10" customFormat="1">
      <c r="A236" s="38">
        <v>3</v>
      </c>
      <c r="B236" s="38" t="s">
        <v>264</v>
      </c>
      <c r="C236" s="54" t="s">
        <v>117</v>
      </c>
      <c r="D236" s="38" t="s">
        <v>118</v>
      </c>
      <c r="E236" s="38">
        <v>1</v>
      </c>
      <c r="F236" s="38" t="s">
        <v>262</v>
      </c>
      <c r="G236" s="38">
        <v>1</v>
      </c>
      <c r="H236" s="38"/>
      <c r="I236" s="38"/>
      <c r="J236" s="38">
        <v>52</v>
      </c>
      <c r="K236" s="55">
        <v>16</v>
      </c>
      <c r="L236" s="38">
        <v>43</v>
      </c>
      <c r="M236" s="38" t="s">
        <v>119</v>
      </c>
      <c r="N236" s="4">
        <f t="shared" si="121"/>
        <v>0</v>
      </c>
      <c r="O236" s="11">
        <f t="shared" si="122"/>
        <v>0</v>
      </c>
      <c r="P236" s="5">
        <f t="shared" si="123"/>
        <v>0</v>
      </c>
      <c r="Q236" s="13">
        <f t="shared" si="124"/>
        <v>0</v>
      </c>
      <c r="R236" s="12">
        <f t="shared" si="125"/>
        <v>0</v>
      </c>
    </row>
    <row r="237" spans="1:18" s="10" customFormat="1">
      <c r="A237" s="38">
        <v>4</v>
      </c>
      <c r="B237" s="38" t="s">
        <v>265</v>
      </c>
      <c r="C237" s="54" t="s">
        <v>117</v>
      </c>
      <c r="D237" s="38" t="s">
        <v>118</v>
      </c>
      <c r="E237" s="38">
        <v>1</v>
      </c>
      <c r="F237" s="38" t="s">
        <v>262</v>
      </c>
      <c r="G237" s="38">
        <v>1</v>
      </c>
      <c r="H237" s="38"/>
      <c r="I237" s="38"/>
      <c r="J237" s="38">
        <v>52</v>
      </c>
      <c r="K237" s="55">
        <v>16</v>
      </c>
      <c r="L237" s="38">
        <v>49</v>
      </c>
      <c r="M237" s="38" t="s">
        <v>119</v>
      </c>
      <c r="N237" s="4">
        <f t="shared" si="121"/>
        <v>0</v>
      </c>
      <c r="O237" s="11">
        <f t="shared" si="122"/>
        <v>0</v>
      </c>
      <c r="P237" s="5">
        <f t="shared" si="123"/>
        <v>0</v>
      </c>
      <c r="Q237" s="13">
        <f t="shared" si="124"/>
        <v>0</v>
      </c>
      <c r="R237" s="12">
        <f t="shared" si="125"/>
        <v>0</v>
      </c>
    </row>
    <row r="238" spans="1:18" s="10" customFormat="1">
      <c r="A238" s="38">
        <v>5</v>
      </c>
      <c r="B238" s="38" t="s">
        <v>131</v>
      </c>
      <c r="C238" s="54" t="s">
        <v>117</v>
      </c>
      <c r="D238" s="38" t="s">
        <v>118</v>
      </c>
      <c r="E238" s="38">
        <v>1</v>
      </c>
      <c r="F238" s="38" t="s">
        <v>262</v>
      </c>
      <c r="G238" s="38">
        <v>1</v>
      </c>
      <c r="H238" s="38"/>
      <c r="I238" s="38"/>
      <c r="J238" s="38">
        <v>52</v>
      </c>
      <c r="K238" s="55">
        <v>16</v>
      </c>
      <c r="L238" s="38">
        <v>45</v>
      </c>
      <c r="M238" s="38" t="s">
        <v>119</v>
      </c>
      <c r="N238" s="4">
        <f t="shared" si="121"/>
        <v>0</v>
      </c>
      <c r="O238" s="11">
        <f t="shared" si="122"/>
        <v>0</v>
      </c>
      <c r="P238" s="5">
        <f t="shared" si="123"/>
        <v>0</v>
      </c>
      <c r="Q238" s="13">
        <f t="shared" si="124"/>
        <v>0</v>
      </c>
      <c r="R238" s="12">
        <f t="shared" si="125"/>
        <v>0</v>
      </c>
    </row>
    <row r="239" spans="1:18" s="10" customFormat="1">
      <c r="A239" s="38">
        <v>6</v>
      </c>
      <c r="B239" s="38" t="s">
        <v>266</v>
      </c>
      <c r="C239" s="54" t="s">
        <v>267</v>
      </c>
      <c r="D239" s="38" t="s">
        <v>126</v>
      </c>
      <c r="E239" s="38">
        <v>2</v>
      </c>
      <c r="F239" s="38" t="s">
        <v>262</v>
      </c>
      <c r="G239" s="38">
        <v>1</v>
      </c>
      <c r="H239" s="38"/>
      <c r="I239" s="38"/>
      <c r="J239" s="38">
        <v>13</v>
      </c>
      <c r="K239" s="55">
        <v>16</v>
      </c>
      <c r="L239" s="38">
        <v>4</v>
      </c>
      <c r="M239" s="38" t="s">
        <v>119</v>
      </c>
      <c r="N239" s="4">
        <f t="shared" si="121"/>
        <v>4.875</v>
      </c>
      <c r="O239" s="11">
        <f t="shared" si="122"/>
        <v>4.875</v>
      </c>
      <c r="P239" s="5">
        <f t="shared" si="123"/>
        <v>0.45899999999999996</v>
      </c>
      <c r="Q239" s="13">
        <f t="shared" si="124"/>
        <v>9.4153846153846157</v>
      </c>
      <c r="R239" s="12">
        <f t="shared" si="125"/>
        <v>4.352544</v>
      </c>
    </row>
    <row r="240" spans="1:18" s="10" customFormat="1">
      <c r="A240" s="57" t="s">
        <v>3</v>
      </c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9"/>
      <c r="R240" s="12">
        <f>SUM(R234:R239)</f>
        <v>6.3758160000000004</v>
      </c>
    </row>
    <row r="241" spans="1:19" s="10" customFormat="1" ht="13.9" customHeight="1">
      <c r="A241" s="60" t="s">
        <v>268</v>
      </c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53"/>
    </row>
    <row r="242" spans="1:19" s="10" customFormat="1" ht="15.6" customHeight="1">
      <c r="A242" s="62" t="s">
        <v>109</v>
      </c>
      <c r="B242" s="63"/>
      <c r="C242" s="63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53"/>
    </row>
    <row r="243" spans="1:19" s="10" customFormat="1" ht="13.9" customHeight="1">
      <c r="A243" s="60" t="s">
        <v>269</v>
      </c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53"/>
    </row>
    <row r="244" spans="1:19" s="10" customFormat="1">
      <c r="A244" s="38">
        <v>1</v>
      </c>
      <c r="B244" s="38" t="s">
        <v>136</v>
      </c>
      <c r="C244" s="54" t="s">
        <v>117</v>
      </c>
      <c r="D244" s="38" t="s">
        <v>126</v>
      </c>
      <c r="E244" s="38">
        <v>1</v>
      </c>
      <c r="F244" s="38" t="s">
        <v>98</v>
      </c>
      <c r="G244" s="38">
        <v>1</v>
      </c>
      <c r="H244" s="38" t="s">
        <v>169</v>
      </c>
      <c r="I244" s="38"/>
      <c r="J244" s="38">
        <v>13</v>
      </c>
      <c r="K244" s="55">
        <v>16</v>
      </c>
      <c r="L244" s="38">
        <v>1</v>
      </c>
      <c r="M244" s="38"/>
      <c r="N244" s="4">
        <f t="shared" ref="N244:N249" si="126">(IF(F244="OŽ",IF(L244=1,550.8,IF(L244=2,426.38,IF(L244=3,342.14,IF(L244=4,181.44,IF(L244=5,168.48,IF(L244=6,155.52,IF(L244=7,148.5,IF(L244=8,144,0))))))))+IF(L244&lt;=8,0,IF(L244&lt;=16,137.7,IF(L244&lt;=24,108,IF(L244&lt;=32,80.1,IF(L244&lt;=36,52.2,0)))))-IF(L244&lt;=8,0,IF(L244&lt;=16,(L244-9)*2.754,IF(L244&lt;=24,(L244-17)* 2.754,IF(L244&lt;=32,(L244-25)* 2.754,IF(L244&lt;=36,(L244-33)*2.754,0))))),0)+IF(F244="PČ",IF(L244=1,449,IF(L244=2,314.6,IF(L244=3,238,IF(L244=4,172,IF(L244=5,159,IF(L244=6,145,IF(L244=7,132,IF(L244=8,119,0))))))))+IF(L244&lt;=8,0,IF(L244&lt;=16,88,IF(L244&lt;=24,55,IF(L244&lt;=32,22,0))))-IF(L244&lt;=8,0,IF(L244&lt;=16,(L244-9)*2.245,IF(L244&lt;=24,(L244-17)*2.245,IF(L244&lt;=32,(L244-25)*2.245,0)))),0)+IF(F244="PČneol",IF(L244=1,85,IF(L244=2,64.61,IF(L244=3,50.76,IF(L244=4,16.25,IF(L244=5,15,IF(L244=6,13.75,IF(L244=7,12.5,IF(L244=8,11.25,0))))))))+IF(L244&lt;=8,0,IF(L244&lt;=16,9,0))-IF(L244&lt;=8,0,IF(L244&lt;=16,(L244-9)*0.425,0)),0)+IF(F244="PŽ",IF(L244=1,85,IF(L244=2,59.5,IF(L244=3,45,IF(L244=4,32.5,IF(L244=5,30,IF(L244=6,27.5,IF(L244=7,25,IF(L244=8,22.5,0))))))))+IF(L244&lt;=8,0,IF(L244&lt;=16,19,IF(L244&lt;=24,13,IF(L244&lt;=32,8,0))))-IF(L244&lt;=8,0,IF(L244&lt;=16,(L244-9)*0.425,IF(L244&lt;=24,(L244-17)*0.425,IF(L244&lt;=32,(L244-25)*0.425,0)))),0)+IF(F244="EČ",IF(L244=1,204,IF(L244=2,156.24,IF(L244=3,123.84,IF(L244=4,72,IF(L244=5,66,IF(L244=6,60,IF(L244=7,54,IF(L244=8,48,0))))))))+IF(L244&lt;=8,0,IF(L244&lt;=16,40,IF(L244&lt;=24,25,0)))-IF(L244&lt;=8,0,IF(L244&lt;=16,(L244-9)*1.02,IF(L244&lt;=24,(L244-17)*1.02,0))),0)+IF(F244="EČneol",IF(L244=1,68,IF(L244=2,51.69,IF(L244=3,40.61,IF(L244=4,13,IF(L244=5,12,IF(L244=6,11,IF(L244=7,10,IF(L244=8,9,0)))))))))+IF(F244="EŽ",IF(L244=1,68,IF(L244=2,47.6,IF(L244=3,36,IF(L244=4,18,IF(L244=5,16.5,IF(L244=6,15,IF(L244=7,13.5,IF(L244=8,12,0))))))))+IF(L244&lt;=8,0,IF(L244&lt;=16,10,IF(L244&lt;=24,6,0)))-IF(L244&lt;=8,0,IF(L244&lt;=16,(L244-9)*0.34,IF(L244&lt;=24,(L244-17)*0.34,0))),0)+IF(F244="PT",IF(L244=1,68,IF(L244=2,52.08,IF(L244=3,41.28,IF(L244=4,24,IF(L244=5,22,IF(L244=6,20,IF(L244=7,18,IF(L244=8,16,0))))))))+IF(L244&lt;=8,0,IF(L244&lt;=16,13,IF(L244&lt;=24,9,IF(L244&lt;=32,4,0))))-IF(L244&lt;=8,0,IF(L244&lt;=16,(L244-9)*0.34,IF(L244&lt;=24,(L244-17)*0.34,IF(L244&lt;=32,(L244-25)*0.34,0)))),0)+IF(F244="JOŽ",IF(L244=1,85,IF(L244=2,59.5,IF(L244=3,45,IF(L244=4,32.5,IF(L244=5,30,IF(L244=6,27.5,IF(L244=7,25,IF(L244=8,22.5,0))))))))+IF(L244&lt;=8,0,IF(L244&lt;=16,19,IF(L244&lt;=24,13,0)))-IF(L244&lt;=8,0,IF(L244&lt;=16,(L244-9)*0.425,IF(L244&lt;=24,(L244-17)*0.425,0))),0)+IF(F244="JPČ",IF(L244=1,68,IF(L244=2,47.6,IF(L244=3,36,IF(L244=4,26,IF(L244=5,24,IF(L244=6,22,IF(L244=7,20,IF(L244=8,18,0))))))))+IF(L244&lt;=8,0,IF(L244&lt;=16,13,IF(L244&lt;=24,9,0)))-IF(L244&lt;=8,0,IF(L244&lt;=16,(L244-9)*0.34,IF(L244&lt;=24,(L244-17)*0.34,0))),0)+IF(F244="JEČ",IF(L244=1,34,IF(L244=2,26.04,IF(L244=3,20.6,IF(L244=4,12,IF(L244=5,11,IF(L244=6,10,IF(L244=7,9,IF(L244=8,8,0))))))))+IF(L244&lt;=8,0,IF(L244&lt;=16,6,0))-IF(L244&lt;=8,0,IF(L244&lt;=16,(L244-9)*0.17,0)),0)+IF(F244="JEOF",IF(L244=1,34,IF(L244=2,26.04,IF(L244=3,20.6,IF(L244=4,12,IF(L244=5,11,IF(L244=6,10,IF(L244=7,9,IF(L244=8,8,0))))))))+IF(L244&lt;=8,0,IF(L244&lt;=16,6,0))-IF(L244&lt;=8,0,IF(L244&lt;=16,(L244-9)*0.17,0)),0)+IF(F244="JnPČ",IF(L244=1,51,IF(L244=2,35.7,IF(L244=3,27,IF(L244=4,19.5,IF(L244=5,18,IF(L244=6,16.5,IF(L244=7,15,IF(L244=8,13.5,0))))))))+IF(L244&lt;=8,0,IF(L244&lt;=16,10,0))-IF(L244&lt;=8,0,IF(L244&lt;=16,(L244-9)*0.255,0)),0)+IF(F244="JnEČ",IF(L244=1,25.5,IF(L244=2,19.53,IF(L244=3,15.48,IF(L244=4,9,IF(L244=5,8.25,IF(L244=6,7.5,IF(L244=7,6.75,IF(L244=8,6,0))))))))+IF(L244&lt;=8,0,IF(L244&lt;=16,5,0))-IF(L244&lt;=8,0,IF(L244&lt;=16,(L244-9)*0.1275,0)),0)+IF(F244="JčPČ",IF(L244=1,21.25,IF(L244=2,14.5,IF(L244=3,11.5,IF(L244=4,7,IF(L244=5,6.5,IF(L244=6,6,IF(L244=7,5.5,IF(L244=8,5,0))))))))+IF(L244&lt;=8,0,IF(L244&lt;=16,4,0))-IF(L244&lt;=8,0,IF(L244&lt;=16,(L244-9)*0.10625,0)),0)+IF(F244="JčEČ",IF(L244=1,17,IF(L244=2,13.02,IF(L244=3,10.32,IF(L244=4,6,IF(L244=5,5.5,IF(L244=6,5,IF(L244=7,4.5,IF(L244=8,4,0))))))))+IF(L244&lt;=8,0,IF(L244&lt;=16,3,0))-IF(L244&lt;=8,0,IF(L244&lt;=16,(L244-9)*0.085,0)),0)+IF(F244="NEAK",IF(L244=1,11.48,IF(L244=2,8.79,IF(L244=3,6.97,IF(L244=4,4.05,IF(L244=5,3.71,IF(L244=6,3.38,IF(L244=7,3.04,IF(L244=8,2.7,0))))))))+IF(L244&lt;=8,0,IF(L244&lt;=16,2,IF(L244&lt;=24,1.3,0)))-IF(L244&lt;=8,0,IF(L244&lt;=16,(L244-9)*0.0574,IF(L244&lt;=24,(L244-17)*0.0574,0))),0))*IF(L244&lt;4,1,IF(OR(F244="PČ",F244="PŽ",F244="PT"),IF(J244&lt;32,J244/32,1),1))* IF(L244&lt;4,1,IF(OR(F244="EČ",F244="EŽ",F244="JOŽ",F244="JPČ",F244="NEAK"),IF(J244&lt;24,J244/24,1),1))*IF(L244&lt;4,1,IF(OR(F244="PČneol",F244="JEČ",F244="JEOF",F244="JnPČ",F244="JnEČ",F244="JčPČ",F244="JčEČ"),IF(J244&lt;16,J244/16,1),1))*IF(L244&lt;4,1,IF(F244="EČneol",IF(J244&lt;8,J244/8,1),1))</f>
        <v>68</v>
      </c>
      <c r="O244" s="11">
        <f t="shared" ref="O244:O249" si="127">IF(F244="OŽ",N244,IF(H244="Ne",IF(J244*0.3&lt;=J244-L244,N244,0),IF(J244*0.1&lt;=J244-L244,N244,0)))</f>
        <v>68</v>
      </c>
      <c r="P244" s="5">
        <f t="shared" ref="P244:P249" si="128">IF(O244=0,0,IF(F244="OŽ",IF(L244&gt;35,0,IF(J244&gt;35,(36-L244)*1.6524,((36-L244)-(36-J244))*1.6524)),0)+IF(F244="PČ",IF(L244&gt;31,0,IF(J244&gt;31,(32-L244)*1.347,((32-L244)-(32-J244))*1.347)),0)+ IF(F244="PČneol",IF(L244&gt;15,0,IF(J244&gt;15,(16-L244)*0.255,((16-L244)-(16-J244))*0.255)),0)+IF(F244="PŽ",IF(L244&gt;31,0,IF(J244&gt;31,(32-L244)*0.255,((32-L244)-(32-J244))*0.255)),0)+IF(F244="EČ",IF(L244&gt;23,0,IF(J244&gt;23,(24-L244)*0.612,((24-L244)-(24-J244))*0.612)),0)+IF(F244="EČneol",IF(L244&gt;7,0,IF(J244&gt;7,(8-L244)*0.204,((8-L244)-(8-J244))*0.204)),0)+IF(F244="EŽ",IF(L244&gt;23,0,IF(J244&gt;23,(24-L244)*0.204,((24-L244)-(24-J244))*0.204)),0)+IF(F244="PT",IF(L244&gt;31,0,IF(J244&gt;31,(32-L244)*0.204,((32-L244)-(32-J244))*0.204)),0)+IF(F244="JOŽ",IF(L244&gt;23,0,IF(J244&gt;23,(24-L244)*0.255,((24-L244)-(24-J244))*0.255)),0)+IF(F244="JPČ",IF(L244&gt;23,0,IF(J244&gt;23,(24-L244)*0.204,((24-L244)-(24-J244))*0.204)),0)+IF(F244="JEČ",IF(L244&gt;15,0,IF(J244&gt;15,(16-L244)*0.102,((16-L244)-(16-J244))*0.102)),0)+IF(F244="JEOF",IF(L244&gt;15,0,IF(J244&gt;15,(16-L244)*0.102,((16-L244)-(16-J244))*0.102)),0)+IF(F244="JnPČ",IF(L244&gt;15,0,IF(J244&gt;15,(16-L244)*0.153,((16-L244)-(16-J244))*0.153)),0)+IF(F244="JnEČ",IF(L244&gt;15,0,IF(J244&gt;15,(16-L244)*0.0765,((16-L244)-(16-J244))*0.0765)),0)+IF(F244="JčPČ",IF(L244&gt;15,0,IF(J244&gt;15,(16-L244)*0.06375,((16-L244)-(16-J244))*0.06375)),0)+IF(F244="JčEČ",IF(L244&gt;15,0,IF(J244&gt;15,(16-L244)*0.051,((16-L244)-(16-J244))*0.051)),0)+IF(F244="NEAK",IF(L244&gt;23,0,IF(J244&gt;23,(24-L244)*0.03444,((24-L244)-(24-J244))*0.03444)),0))</f>
        <v>1.4279999999999999</v>
      </c>
      <c r="Q244" s="13">
        <f t="shared" ref="Q244:Q249" si="129">IF(ISERROR(P244*100/N244),0,(P244*100/N244))</f>
        <v>2.0999999999999996</v>
      </c>
      <c r="R244" s="12">
        <f t="shared" ref="R244:R248" si="130">IF(Q244&lt;=30,O244+P244,O244+O244*0.3)*IF(G244=1,0.4,IF(G244=2,0.75,IF(G244="1 (kas 4 m. 1 k. nerengiamos)",0.52,1)))*IF(D244="olimpinė",1,IF(M244="Ne",0.5,1))*IF(OR(A$5="Lietuvos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federacija"),IF(OR(J244&lt;8,K244&lt;16),0,1),1)*E244*IF(I244&lt;=1,1,1/I244)*IF(OR(A$5="Lietuvos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28.326624000000002</v>
      </c>
    </row>
    <row r="245" spans="1:19" s="10" customFormat="1">
      <c r="A245" s="38">
        <v>2</v>
      </c>
      <c r="B245" s="38" t="s">
        <v>208</v>
      </c>
      <c r="C245" s="54" t="s">
        <v>117</v>
      </c>
      <c r="D245" s="38" t="s">
        <v>126</v>
      </c>
      <c r="E245" s="38">
        <v>1</v>
      </c>
      <c r="F245" s="38" t="s">
        <v>98</v>
      </c>
      <c r="G245" s="38">
        <v>1</v>
      </c>
      <c r="H245" s="38" t="s">
        <v>169</v>
      </c>
      <c r="I245" s="38"/>
      <c r="J245" s="38">
        <v>13</v>
      </c>
      <c r="K245" s="55">
        <v>16</v>
      </c>
      <c r="L245" s="38">
        <v>2</v>
      </c>
      <c r="M245" s="38"/>
      <c r="N245" s="4">
        <f t="shared" si="126"/>
        <v>51.69</v>
      </c>
      <c r="O245" s="11">
        <f t="shared" si="127"/>
        <v>51.69</v>
      </c>
      <c r="P245" s="5">
        <f t="shared" si="128"/>
        <v>1.224</v>
      </c>
      <c r="Q245" s="13">
        <f t="shared" si="129"/>
        <v>2.3679628554846199</v>
      </c>
      <c r="R245" s="12">
        <f t="shared" si="130"/>
        <v>21.588911999999997</v>
      </c>
    </row>
    <row r="246" spans="1:19" s="10" customFormat="1">
      <c r="A246" s="38">
        <v>3</v>
      </c>
      <c r="B246" s="38" t="s">
        <v>270</v>
      </c>
      <c r="C246" s="54" t="s">
        <v>117</v>
      </c>
      <c r="D246" s="38" t="s">
        <v>126</v>
      </c>
      <c r="E246" s="38">
        <v>1</v>
      </c>
      <c r="F246" s="38" t="s">
        <v>98</v>
      </c>
      <c r="G246" s="38">
        <v>1</v>
      </c>
      <c r="H246" s="38" t="s">
        <v>169</v>
      </c>
      <c r="I246" s="38"/>
      <c r="J246" s="38">
        <v>13</v>
      </c>
      <c r="K246" s="55">
        <v>16</v>
      </c>
      <c r="L246" s="38">
        <v>3</v>
      </c>
      <c r="M246" s="38"/>
      <c r="N246" s="4">
        <f t="shared" si="126"/>
        <v>40.61</v>
      </c>
      <c r="O246" s="11">
        <f t="shared" si="127"/>
        <v>40.61</v>
      </c>
      <c r="P246" s="5">
        <f t="shared" si="128"/>
        <v>1.02</v>
      </c>
      <c r="Q246" s="13">
        <f t="shared" si="129"/>
        <v>2.511696626446688</v>
      </c>
      <c r="R246" s="12">
        <f t="shared" si="130"/>
        <v>16.985040000000001</v>
      </c>
    </row>
    <row r="247" spans="1:19" s="10" customFormat="1">
      <c r="A247" s="38">
        <v>4</v>
      </c>
      <c r="B247" s="38" t="s">
        <v>271</v>
      </c>
      <c r="C247" s="54" t="s">
        <v>117</v>
      </c>
      <c r="D247" s="38" t="s">
        <v>126</v>
      </c>
      <c r="E247" s="38">
        <v>1</v>
      </c>
      <c r="F247" s="38" t="s">
        <v>102</v>
      </c>
      <c r="G247" s="38">
        <v>1</v>
      </c>
      <c r="H247" s="38" t="s">
        <v>169</v>
      </c>
      <c r="I247" s="38"/>
      <c r="J247" s="38">
        <v>21</v>
      </c>
      <c r="K247" s="55">
        <v>16</v>
      </c>
      <c r="L247" s="38">
        <v>5</v>
      </c>
      <c r="M247" s="38"/>
      <c r="N247" s="4">
        <f t="shared" si="126"/>
        <v>8.25</v>
      </c>
      <c r="O247" s="11">
        <f t="shared" si="127"/>
        <v>8.25</v>
      </c>
      <c r="P247" s="5">
        <f t="shared" si="128"/>
        <v>0.84150000000000003</v>
      </c>
      <c r="Q247" s="13">
        <f t="shared" si="129"/>
        <v>10.200000000000001</v>
      </c>
      <c r="R247" s="12">
        <f t="shared" si="130"/>
        <v>3.7093320000000003</v>
      </c>
    </row>
    <row r="248" spans="1:19" s="10" customFormat="1">
      <c r="A248" s="38">
        <v>5</v>
      </c>
      <c r="B248" s="38" t="s">
        <v>263</v>
      </c>
      <c r="C248" s="54" t="s">
        <v>117</v>
      </c>
      <c r="D248" s="38" t="s">
        <v>126</v>
      </c>
      <c r="E248" s="38">
        <v>1</v>
      </c>
      <c r="F248" s="38" t="s">
        <v>102</v>
      </c>
      <c r="G248" s="38">
        <v>1</v>
      </c>
      <c r="H248" s="38" t="s">
        <v>169</v>
      </c>
      <c r="I248" s="38"/>
      <c r="J248" s="38">
        <v>19</v>
      </c>
      <c r="K248" s="55">
        <v>16</v>
      </c>
      <c r="L248" s="38">
        <v>11</v>
      </c>
      <c r="M248" s="38"/>
      <c r="N248" s="4">
        <f t="shared" si="126"/>
        <v>4.7450000000000001</v>
      </c>
      <c r="O248" s="11">
        <f t="shared" si="127"/>
        <v>4.7450000000000001</v>
      </c>
      <c r="P248" s="5">
        <f t="shared" si="128"/>
        <v>0.38250000000000001</v>
      </c>
      <c r="Q248" s="13">
        <f t="shared" si="129"/>
        <v>8.0611169652265549</v>
      </c>
      <c r="R248" s="12">
        <f t="shared" si="130"/>
        <v>2.0920200000000002</v>
      </c>
    </row>
    <row r="249" spans="1:19" s="10" customFormat="1">
      <c r="A249" s="38">
        <v>6</v>
      </c>
      <c r="B249" s="38" t="s">
        <v>272</v>
      </c>
      <c r="C249" s="54" t="s">
        <v>267</v>
      </c>
      <c r="D249" s="38" t="s">
        <v>126</v>
      </c>
      <c r="E249" s="38">
        <v>2</v>
      </c>
      <c r="F249" s="38" t="s">
        <v>102</v>
      </c>
      <c r="G249" s="38">
        <v>1</v>
      </c>
      <c r="H249" s="38" t="s">
        <v>169</v>
      </c>
      <c r="I249" s="38"/>
      <c r="J249" s="38">
        <v>9</v>
      </c>
      <c r="K249" s="55">
        <v>16</v>
      </c>
      <c r="L249" s="38">
        <v>4</v>
      </c>
      <c r="M249" s="38"/>
      <c r="N249" s="4">
        <f t="shared" si="126"/>
        <v>5.0625</v>
      </c>
      <c r="O249" s="11">
        <f t="shared" si="127"/>
        <v>5.0625</v>
      </c>
      <c r="P249" s="5">
        <f t="shared" si="128"/>
        <v>0.38250000000000001</v>
      </c>
      <c r="Q249" s="13">
        <f t="shared" si="129"/>
        <v>7.5555555555555554</v>
      </c>
      <c r="R249" s="12">
        <f>IF(Q249&lt;=30,O249+P249,O249+O249*0.3)*IF(G249=1,0.4,IF(G249=2,0.75,IF(G249="1 (kas 4 m. 1 k. nerengiamos)",0.52,1)))*IF(D249="olimpinė",1,IF(M249="Ne",0.5,1))*IF(OR(A$5="Lietuvos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federacija"),IF(OR(J249&lt;8,K249&lt;16),0,1),1)*E249*IF(I249&lt;=1,1,1/I249)*IF(OR(A$5="Lietuvos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4.4431200000000013</v>
      </c>
    </row>
    <row r="250" spans="1:19" s="10" customFormat="1">
      <c r="A250" s="57" t="s">
        <v>3</v>
      </c>
      <c r="B250" s="58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9"/>
      <c r="R250" s="12">
        <f>SUM(R244:R249)</f>
        <v>77.145048000000017</v>
      </c>
    </row>
    <row r="251" spans="1:19" s="10" customFormat="1" ht="5.45" customHeight="1">
      <c r="A251" s="17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9"/>
    </row>
    <row r="252" spans="1:19">
      <c r="A252" s="70" t="s">
        <v>154</v>
      </c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9"/>
    </row>
    <row r="253" spans="1:19" ht="16.899999999999999" customHeight="1">
      <c r="A253" s="62" t="s">
        <v>109</v>
      </c>
      <c r="B253" s="76"/>
      <c r="C253" s="76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9"/>
    </row>
    <row r="254" spans="1:19">
      <c r="A254" s="1">
        <v>1</v>
      </c>
      <c r="B254" s="44" t="s">
        <v>116</v>
      </c>
      <c r="C254" s="42" t="s">
        <v>117</v>
      </c>
      <c r="D254" s="42" t="s">
        <v>118</v>
      </c>
      <c r="E254" s="42">
        <v>1</v>
      </c>
      <c r="F254" s="42" t="s">
        <v>95</v>
      </c>
      <c r="G254" s="42">
        <v>1</v>
      </c>
      <c r="H254" s="42" t="s">
        <v>119</v>
      </c>
      <c r="I254" s="42"/>
      <c r="J254" s="42">
        <v>68</v>
      </c>
      <c r="K254" s="42"/>
      <c r="L254" s="42">
        <v>36</v>
      </c>
      <c r="M254" s="42" t="s">
        <v>119</v>
      </c>
      <c r="N254" s="4">
        <f t="shared" ref="N254:N260" si="131">(IF(F254="OŽ",IF(L254=1,550.8,IF(L254=2,426.38,IF(L254=3,342.14,IF(L254=4,181.44,IF(L254=5,168.48,IF(L254=6,155.52,IF(L254=7,148.5,IF(L254=8,144,0))))))))+IF(L254&lt;=8,0,IF(L254&lt;=16,137.7,IF(L254&lt;=24,108,IF(L254&lt;=32,80.1,IF(L254&lt;=36,52.2,0)))))-IF(L254&lt;=8,0,IF(L254&lt;=16,(L254-9)*2.754,IF(L254&lt;=24,(L254-17)* 2.754,IF(L254&lt;=32,(L254-25)* 2.754,IF(L254&lt;=36,(L254-33)*2.754,0))))),0)+IF(F254="PČ",IF(L254=1,449,IF(L254=2,314.6,IF(L254=3,238,IF(L254=4,172,IF(L254=5,159,IF(L254=6,145,IF(L254=7,132,IF(L254=8,119,0))))))))+IF(L254&lt;=8,0,IF(L254&lt;=16,88,IF(L254&lt;=24,55,IF(L254&lt;=32,22,0))))-IF(L254&lt;=8,0,IF(L254&lt;=16,(L254-9)*2.245,IF(L254&lt;=24,(L254-17)*2.245,IF(L254&lt;=32,(L254-25)*2.245,0)))),0)+IF(F254="PČneol",IF(L254=1,85,IF(L254=2,64.61,IF(L254=3,50.76,IF(L254=4,16.25,IF(L254=5,15,IF(L254=6,13.75,IF(L254=7,12.5,IF(L254=8,11.25,0))))))))+IF(L254&lt;=8,0,IF(L254&lt;=16,9,0))-IF(L254&lt;=8,0,IF(L254&lt;=16,(L254-9)*0.425,0)),0)+IF(F254="PŽ",IF(L254=1,85,IF(L254=2,59.5,IF(L254=3,45,IF(L254=4,32.5,IF(L254=5,30,IF(L254=6,27.5,IF(L254=7,25,IF(L254=8,22.5,0))))))))+IF(L254&lt;=8,0,IF(L254&lt;=16,19,IF(L254&lt;=24,13,IF(L254&lt;=32,8,0))))-IF(L254&lt;=8,0,IF(L254&lt;=16,(L254-9)*0.425,IF(L254&lt;=24,(L254-17)*0.425,IF(L254&lt;=32,(L254-25)*0.425,0)))),0)+IF(F254="EČ",IF(L254=1,204,IF(L254=2,156.24,IF(L254=3,123.84,IF(L254=4,72,IF(L254=5,66,IF(L254=6,60,IF(L254=7,54,IF(L254=8,48,0))))))))+IF(L254&lt;=8,0,IF(L254&lt;=16,40,IF(L254&lt;=24,25,0)))-IF(L254&lt;=8,0,IF(L254&lt;=16,(L254-9)*1.02,IF(L254&lt;=24,(L254-17)*1.02,0))),0)+IF(F254="EČneol",IF(L254=1,68,IF(L254=2,51.69,IF(L254=3,40.61,IF(L254=4,13,IF(L254=5,12,IF(L254=6,11,IF(L254=7,10,IF(L254=8,9,0)))))))))+IF(F254="EŽ",IF(L254=1,68,IF(L254=2,47.6,IF(L254=3,36,IF(L254=4,18,IF(L254=5,16.5,IF(L254=6,15,IF(L254=7,13.5,IF(L254=8,12,0))))))))+IF(L254&lt;=8,0,IF(L254&lt;=16,10,IF(L254&lt;=24,6,0)))-IF(L254&lt;=8,0,IF(L254&lt;=16,(L254-9)*0.34,IF(L254&lt;=24,(L254-17)*0.34,0))),0)+IF(F254="PT",IF(L254=1,68,IF(L254=2,52.08,IF(L254=3,41.28,IF(L254=4,24,IF(L254=5,22,IF(L254=6,20,IF(L254=7,18,IF(L254=8,16,0))))))))+IF(L254&lt;=8,0,IF(L254&lt;=16,13,IF(L254&lt;=24,9,IF(L254&lt;=32,4,0))))-IF(L254&lt;=8,0,IF(L254&lt;=16,(L254-9)*0.34,IF(L254&lt;=24,(L254-17)*0.34,IF(L254&lt;=32,(L254-25)*0.34,0)))),0)+IF(F254="JOŽ",IF(L254=1,85,IF(L254=2,59.5,IF(L254=3,45,IF(L254=4,32.5,IF(L254=5,30,IF(L254=6,27.5,IF(L254=7,25,IF(L254=8,22.5,0))))))))+IF(L254&lt;=8,0,IF(L254&lt;=16,19,IF(L254&lt;=24,13,0)))-IF(L254&lt;=8,0,IF(L254&lt;=16,(L254-9)*0.425,IF(L254&lt;=24,(L254-17)*0.425,0))),0)+IF(F254="JPČ",IF(L254=1,68,IF(L254=2,47.6,IF(L254=3,36,IF(L254=4,26,IF(L254=5,24,IF(L254=6,22,IF(L254=7,20,IF(L254=8,18,0))))))))+IF(L254&lt;=8,0,IF(L254&lt;=16,13,IF(L254&lt;=24,9,0)))-IF(L254&lt;=8,0,IF(L254&lt;=16,(L254-9)*0.34,IF(L254&lt;=24,(L254-17)*0.34,0))),0)+IF(F254="JEČ",IF(L254=1,34,IF(L254=2,26.04,IF(L254=3,20.6,IF(L254=4,12,IF(L254=5,11,IF(L254=6,10,IF(L254=7,9,IF(L254=8,8,0))))))))+IF(L254&lt;=8,0,IF(L254&lt;=16,6,0))-IF(L254&lt;=8,0,IF(L254&lt;=16,(L254-9)*0.17,0)),0)+IF(F254="JEOF",IF(L254=1,34,IF(L254=2,26.04,IF(L254=3,20.6,IF(L254=4,12,IF(L254=5,11,IF(L254=6,10,IF(L254=7,9,IF(L254=8,8,0))))))))+IF(L254&lt;=8,0,IF(L254&lt;=16,6,0))-IF(L254&lt;=8,0,IF(L254&lt;=16,(L254-9)*0.17,0)),0)+IF(F254="JnPČ",IF(L254=1,51,IF(L254=2,35.7,IF(L254=3,27,IF(L254=4,19.5,IF(L254=5,18,IF(L254=6,16.5,IF(L254=7,15,IF(L254=8,13.5,0))))))))+IF(L254&lt;=8,0,IF(L254&lt;=16,10,0))-IF(L254&lt;=8,0,IF(L254&lt;=16,(L254-9)*0.255,0)),0)+IF(F254="JnEČ",IF(L254=1,25.5,IF(L254=2,19.53,IF(L254=3,15.48,IF(L254=4,9,IF(L254=5,8.25,IF(L254=6,7.5,IF(L254=7,6.75,IF(L254=8,6,0))))))))+IF(L254&lt;=8,0,IF(L254&lt;=16,5,0))-IF(L254&lt;=8,0,IF(L254&lt;=16,(L254-9)*0.1275,0)),0)+IF(F254="JčPČ",IF(L254=1,21.25,IF(L254=2,14.5,IF(L254=3,11.5,IF(L254=4,7,IF(L254=5,6.5,IF(L254=6,6,IF(L254=7,5.5,IF(L254=8,5,0))))))))+IF(L254&lt;=8,0,IF(L254&lt;=16,4,0))-IF(L254&lt;=8,0,IF(L254&lt;=16,(L254-9)*0.10625,0)),0)+IF(F254="JčEČ",IF(L254=1,17,IF(L254=2,13.02,IF(L254=3,10.32,IF(L254=4,6,IF(L254=5,5.5,IF(L254=6,5,IF(L254=7,4.5,IF(L254=8,4,0))))))))+IF(L254&lt;=8,0,IF(L254&lt;=16,3,0))-IF(L254&lt;=8,0,IF(L254&lt;=16,(L254-9)*0.085,0)),0)+IF(F254="NEAK",IF(L254=1,11.48,IF(L254=2,8.79,IF(L254=3,6.97,IF(L254=4,4.05,IF(L254=5,3.71,IF(L254=6,3.38,IF(L254=7,3.04,IF(L254=8,2.7,0))))))))+IF(L254&lt;=8,0,IF(L254&lt;=16,2,IF(L254&lt;=24,1.3,0)))-IF(L254&lt;=8,0,IF(L254&lt;=16,(L254-9)*0.0574,IF(L254&lt;=24,(L254-17)*0.0574,0))),0))*IF(L254&lt;0,1,IF(OR(F254="PČ",F254="PŽ",F254="PT"),IF(J254&lt;32,J254/32,1),1))* IF(L254&lt;0,1,IF(OR(F254="EČ",F254="EŽ",F254="JOŽ",F254="JPČ",F254="NEAK"),IF(J254&lt;24,J254/24,1),1))*IF(L254&lt;0,1,IF(OR(F254="PČneol",F254="JEČ",F254="JEOF",F254="JnPČ",F254="JnEČ",F254="JčPČ",F254="JčEČ"),IF(J254&lt;16,J254/16,1),1))*IF(L254&lt;0,1,IF(F254="EČneol",IF(J254&lt;8,J254/8,1),1))</f>
        <v>0</v>
      </c>
      <c r="O254" s="11">
        <f t="shared" ref="O254:O260" si="132">IF(F254="OŽ",N254,IF(H254="Ne",IF(J254*0.3&lt;J254-L254,N254,0),IF(J254*0.1&lt;J254-L254,N254,0)))</f>
        <v>0</v>
      </c>
      <c r="P254" s="5">
        <f t="shared" ref="P254:P260" si="133">IF(O254=0,0,IF(F254="OŽ",IF(L254&gt;35,0,IF(J254&gt;35,(36-L254)*1.836,((36-L254)-(36-J254))*1.836)),0)+IF(F254="PČ",IF(L254&gt;31,0,IF(J254&gt;31,(32-L254)*1.347,((32-L254)-(32-J254))*1.347)),0)+ IF(F254="PČneol",IF(L254&gt;15,0,IF(J254&gt;15,(16-L254)*0.255,((16-L254)-(16-J254))*0.255)),0)+IF(F254="PŽ",IF(L254&gt;31,0,IF(J254&gt;31,(32-L254)*0.255,((32-L254)-(32-J254))*0.255)),0)+IF(F254="EČ",IF(L254&gt;23,0,IF(J254&gt;23,(24-L254)*0.612,((24-L254)-(24-J254))*0.612)),0)+IF(F254="EČneol",IF(L254&gt;7,0,IF(J254&gt;7,(8-L254)*0.204,((8-L254)-(8-J254))*0.204)),0)+IF(F254="EŽ",IF(L254&gt;23,0,IF(J254&gt;23,(24-L254)*0.204,((24-L254)-(24-J254))*0.204)),0)+IF(F254="PT",IF(L254&gt;31,0,IF(J254&gt;31,(32-L254)*0.204,((32-L254)-(32-J254))*0.204)),0)+IF(F254="JOŽ",IF(L254&gt;23,0,IF(J254&gt;23,(24-L254)*0.255,((24-L254)-(24-J254))*0.255)),0)+IF(F254="JPČ",IF(L254&gt;23,0,IF(J254&gt;23,(24-L254)*0.204,((24-L254)-(24-J254))*0.204)),0)+IF(F254="JEČ",IF(L254&gt;15,0,IF(J254&gt;15,(16-L254)*0.102,((16-L254)-(16-J254))*0.102)),0)+IF(F254="JEOF",IF(L254&gt;15,0,IF(J254&gt;15,(16-L254)*0.102,((16-L254)-(16-J254))*0.102)),0)+IF(F254="JnPČ",IF(L254&gt;15,0,IF(J254&gt;15,(16-L254)*0.153,((16-L254)-(16-J254))*0.153)),0)+IF(F254="JnEČ",IF(L254&gt;15,0,IF(J254&gt;15,(16-L254)*0.0765,((16-L254)-(16-J254))*0.0765)),0)+IF(F254="JčPČ",IF(L254&gt;15,0,IF(J254&gt;15,(16-L254)*0.06375,((16-L254)-(16-J254))*0.06375)),0)+IF(F254="JčEČ",IF(L254&gt;15,0,IF(J254&gt;15,(16-L254)*0.051,((16-L254)-(16-J254))*0.051)),0)+IF(F254="NEAK",IF(L254&gt;23,0,IF(J254&gt;23,(24-L254)*0.03444,((24-L254)-(24-J254))*0.03444)),0))</f>
        <v>0</v>
      </c>
      <c r="Q254" s="13">
        <f t="shared" ref="Q254:Q260" si="134">IF(ISERROR(P254*100/N254),0,(P254*100/N254))</f>
        <v>0</v>
      </c>
      <c r="R254" s="43">
        <f t="shared" ref="R254:R260" si="135">IF(Q254&lt;=30,O254+P254,O254+O254*0.3)*IF(G254=1,0.4,IF(G254=2,0.75,IF(G254="1 (kas 4 m. 1 k. nerengiamos)",0.52,1)))*IF(D254="olimpinė",1,IF(M254="Ne",0.5,1))*IF(OR(A$5="Lietuvos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federacija"),IF(OR(J254&lt;8,K254&lt;16),0,1),1)*E254*IF(I254&lt;=1,1,1/I254)*IF(OR(A$5="Lietuvos golfo federacija",A$5="Lietuvos lengvosios atletikos federacija",A$5="Lietuvos šaudymo sporto sąjunga",A$5="Lietuvos lankininkų federacija", A$5="Lietuvos šiuolaikinės penkiakovės federacija", A$5="Lietuvos žolės riedulio federacija", A$5="Lietuvos fechtavimo federacija"),1.02,1)*IF(OR(A$5="Lietuvos dviračių sporto federacija",A$5="Lietuvos biatlono federacija",A$5="Asociacija „Hockey Lithuania“",A$5=" Lietuvos nacionalinė slidinėjimo asociacija",A$5=" Lietuvos orientavimosi sporto federacija 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0</v>
      </c>
      <c r="S254" s="23"/>
    </row>
    <row r="255" spans="1:19">
      <c r="A255" s="1">
        <v>2</v>
      </c>
      <c r="B255" s="44" t="s">
        <v>120</v>
      </c>
      <c r="C255" s="42" t="s">
        <v>117</v>
      </c>
      <c r="D255" s="42" t="s">
        <v>118</v>
      </c>
      <c r="E255" s="42">
        <v>1</v>
      </c>
      <c r="F255" s="42" t="s">
        <v>95</v>
      </c>
      <c r="G255" s="42">
        <v>1</v>
      </c>
      <c r="H255" s="42" t="s">
        <v>119</v>
      </c>
      <c r="I255" s="42"/>
      <c r="J255" s="42">
        <v>68</v>
      </c>
      <c r="K255" s="42"/>
      <c r="L255" s="42">
        <v>8</v>
      </c>
      <c r="M255" s="42" t="s">
        <v>119</v>
      </c>
      <c r="N255" s="4">
        <f t="shared" si="131"/>
        <v>119</v>
      </c>
      <c r="O255" s="11">
        <f t="shared" si="132"/>
        <v>119</v>
      </c>
      <c r="P255" s="5">
        <f t="shared" si="133"/>
        <v>32.328000000000003</v>
      </c>
      <c r="Q255" s="13">
        <f t="shared" si="134"/>
        <v>27.166386554621852</v>
      </c>
      <c r="R255" s="43">
        <f t="shared" si="135"/>
        <v>61.741824000000008</v>
      </c>
      <c r="S255" s="23"/>
    </row>
    <row r="256" spans="1:19">
      <c r="A256" s="1">
        <v>3</v>
      </c>
      <c r="B256" s="44" t="s">
        <v>121</v>
      </c>
      <c r="C256" s="42" t="s">
        <v>117</v>
      </c>
      <c r="D256" s="42" t="s">
        <v>118</v>
      </c>
      <c r="E256" s="42">
        <v>1</v>
      </c>
      <c r="F256" s="42" t="s">
        <v>95</v>
      </c>
      <c r="G256" s="42">
        <v>1</v>
      </c>
      <c r="H256" s="42" t="s">
        <v>119</v>
      </c>
      <c r="I256" s="42"/>
      <c r="J256" s="42">
        <v>68</v>
      </c>
      <c r="K256" s="42"/>
      <c r="L256" s="42">
        <v>53</v>
      </c>
      <c r="M256" s="42" t="s">
        <v>119</v>
      </c>
      <c r="N256" s="4">
        <f t="shared" si="131"/>
        <v>0</v>
      </c>
      <c r="O256" s="11">
        <f t="shared" si="132"/>
        <v>0</v>
      </c>
      <c r="P256" s="5">
        <f t="shared" si="133"/>
        <v>0</v>
      </c>
      <c r="Q256" s="13">
        <f t="shared" si="134"/>
        <v>0</v>
      </c>
      <c r="R256" s="43">
        <f t="shared" si="135"/>
        <v>0</v>
      </c>
    </row>
    <row r="257" spans="1:18">
      <c r="A257" s="1">
        <v>4</v>
      </c>
      <c r="B257" s="44" t="s">
        <v>122</v>
      </c>
      <c r="C257" s="42" t="s">
        <v>117</v>
      </c>
      <c r="D257" s="42" t="s">
        <v>118</v>
      </c>
      <c r="E257" s="42">
        <v>1</v>
      </c>
      <c r="F257" s="42" t="s">
        <v>95</v>
      </c>
      <c r="G257" s="42">
        <v>1</v>
      </c>
      <c r="H257" s="42" t="s">
        <v>119</v>
      </c>
      <c r="I257" s="42"/>
      <c r="J257" s="42">
        <v>88</v>
      </c>
      <c r="K257" s="42"/>
      <c r="L257" s="42">
        <v>16</v>
      </c>
      <c r="M257" s="42" t="s">
        <v>119</v>
      </c>
      <c r="N257" s="4">
        <f t="shared" si="131"/>
        <v>72.284999999999997</v>
      </c>
      <c r="O257" s="11">
        <f t="shared" si="132"/>
        <v>72.284999999999997</v>
      </c>
      <c r="P257" s="5">
        <f t="shared" si="133"/>
        <v>21.552</v>
      </c>
      <c r="Q257" s="13">
        <f t="shared" si="134"/>
        <v>29.815314380576883</v>
      </c>
      <c r="R257" s="43">
        <f t="shared" si="135"/>
        <v>38.285495999999995</v>
      </c>
    </row>
    <row r="258" spans="1:18">
      <c r="A258" s="1">
        <v>5</v>
      </c>
      <c r="B258" s="44" t="s">
        <v>123</v>
      </c>
      <c r="C258" s="42" t="s">
        <v>117</v>
      </c>
      <c r="D258" s="42" t="s">
        <v>118</v>
      </c>
      <c r="E258" s="42">
        <v>1</v>
      </c>
      <c r="F258" s="42" t="s">
        <v>95</v>
      </c>
      <c r="G258" s="42">
        <v>1</v>
      </c>
      <c r="H258" s="42" t="s">
        <v>119</v>
      </c>
      <c r="I258" s="42"/>
      <c r="J258" s="42">
        <v>88</v>
      </c>
      <c r="K258" s="42"/>
      <c r="L258" s="42">
        <v>38</v>
      </c>
      <c r="M258" s="42" t="s">
        <v>119</v>
      </c>
      <c r="N258" s="4">
        <f t="shared" si="131"/>
        <v>0</v>
      </c>
      <c r="O258" s="11">
        <f t="shared" si="132"/>
        <v>0</v>
      </c>
      <c r="P258" s="5">
        <f t="shared" si="133"/>
        <v>0</v>
      </c>
      <c r="Q258" s="13">
        <f t="shared" si="134"/>
        <v>0</v>
      </c>
      <c r="R258" s="43">
        <f t="shared" si="135"/>
        <v>0</v>
      </c>
    </row>
    <row r="259" spans="1:18">
      <c r="A259" s="1">
        <v>6</v>
      </c>
      <c r="B259" s="44" t="s">
        <v>124</v>
      </c>
      <c r="C259" s="42" t="s">
        <v>125</v>
      </c>
      <c r="D259" s="42" t="s">
        <v>126</v>
      </c>
      <c r="E259" s="42">
        <v>2</v>
      </c>
      <c r="F259" s="42" t="s">
        <v>97</v>
      </c>
      <c r="G259" s="42">
        <v>1</v>
      </c>
      <c r="H259" s="42" t="s">
        <v>119</v>
      </c>
      <c r="I259" s="42"/>
      <c r="J259" s="42">
        <v>21</v>
      </c>
      <c r="K259" s="42"/>
      <c r="L259" s="42">
        <v>10</v>
      </c>
      <c r="M259" s="42" t="s">
        <v>119</v>
      </c>
      <c r="N259" s="4">
        <f t="shared" si="131"/>
        <v>8.5749999999999993</v>
      </c>
      <c r="O259" s="11">
        <f t="shared" si="132"/>
        <v>8.5749999999999993</v>
      </c>
      <c r="P259" s="5">
        <f t="shared" si="133"/>
        <v>1.53</v>
      </c>
      <c r="Q259" s="13">
        <f t="shared" si="134"/>
        <v>17.84256559766764</v>
      </c>
      <c r="R259" s="43">
        <f t="shared" si="135"/>
        <v>8.2456800000000001</v>
      </c>
    </row>
    <row r="260" spans="1:18">
      <c r="A260" s="1">
        <v>7</v>
      </c>
      <c r="B260" s="44" t="s">
        <v>127</v>
      </c>
      <c r="C260" s="42" t="s">
        <v>128</v>
      </c>
      <c r="D260" s="42" t="s">
        <v>126</v>
      </c>
      <c r="E260" s="42">
        <v>3</v>
      </c>
      <c r="F260" s="42" t="s">
        <v>97</v>
      </c>
      <c r="G260" s="42">
        <v>1</v>
      </c>
      <c r="H260" s="42" t="s">
        <v>119</v>
      </c>
      <c r="I260" s="42"/>
      <c r="J260" s="42">
        <v>14</v>
      </c>
      <c r="K260" s="42"/>
      <c r="L260" s="42">
        <v>12</v>
      </c>
      <c r="M260" s="42" t="s">
        <v>119</v>
      </c>
      <c r="N260" s="4">
        <f t="shared" si="131"/>
        <v>6.7593749999999995</v>
      </c>
      <c r="O260" s="11">
        <f t="shared" si="132"/>
        <v>6.7593749999999995</v>
      </c>
      <c r="P260" s="5">
        <f t="shared" si="133"/>
        <v>0.51</v>
      </c>
      <c r="Q260" s="13">
        <f t="shared" si="134"/>
        <v>7.5450762829403608</v>
      </c>
      <c r="R260" s="43">
        <f t="shared" si="135"/>
        <v>8.8977149999999998</v>
      </c>
    </row>
    <row r="261" spans="1:18" s="10" customFormat="1" ht="15.75" customHeight="1">
      <c r="A261" s="57" t="s">
        <v>3</v>
      </c>
      <c r="B261" s="58"/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9"/>
      <c r="R261" s="12">
        <f>SUM(R254:R260)</f>
        <v>117.170715</v>
      </c>
    </row>
    <row r="262" spans="1:18" s="10" customFormat="1" ht="15" customHeight="1">
      <c r="A262" s="17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9"/>
    </row>
    <row r="263" spans="1:18" s="10" customFormat="1" ht="15" customHeight="1">
      <c r="A263" s="24" t="s">
        <v>161</v>
      </c>
      <c r="B263" s="24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9"/>
    </row>
    <row r="264" spans="1:18" s="10" customFormat="1" ht="15" customHeight="1">
      <c r="A264" s="35" t="s">
        <v>108</v>
      </c>
      <c r="B264" s="35"/>
      <c r="C264" s="35"/>
      <c r="D264" s="35"/>
      <c r="E264" s="35"/>
      <c r="F264" s="35"/>
      <c r="G264" s="35"/>
      <c r="H264" s="35"/>
      <c r="I264" s="35"/>
      <c r="J264" s="18"/>
      <c r="K264" s="18"/>
      <c r="L264" s="18"/>
      <c r="M264" s="18"/>
      <c r="N264" s="18"/>
      <c r="O264" s="18"/>
      <c r="P264" s="18"/>
      <c r="Q264" s="18"/>
      <c r="R264" s="19"/>
    </row>
    <row r="265" spans="1:18" s="10" customFormat="1" ht="15" customHeight="1">
      <c r="A265" s="35"/>
      <c r="B265" s="35"/>
      <c r="C265" s="35"/>
      <c r="D265" s="35"/>
      <c r="E265" s="35"/>
      <c r="F265" s="35"/>
      <c r="G265" s="35"/>
      <c r="H265" s="35"/>
      <c r="I265" s="35"/>
      <c r="J265" s="18"/>
      <c r="K265" s="18"/>
      <c r="L265" s="18"/>
      <c r="M265" s="18"/>
      <c r="N265" s="18"/>
      <c r="O265" s="18"/>
      <c r="P265" s="18"/>
      <c r="Q265" s="18"/>
      <c r="R265" s="19"/>
    </row>
    <row r="266" spans="1:18" s="10" customFormat="1">
      <c r="A266" s="70" t="s">
        <v>155</v>
      </c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31"/>
    </row>
    <row r="267" spans="1:18" s="10" customFormat="1" ht="16.899999999999999" customHeight="1">
      <c r="A267" s="62" t="s">
        <v>109</v>
      </c>
      <c r="B267" s="63"/>
      <c r="C267" s="63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1"/>
    </row>
    <row r="268" spans="1:18" s="10" customFormat="1">
      <c r="A268" s="60" t="s">
        <v>2</v>
      </c>
      <c r="B268" s="72"/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15"/>
    </row>
    <row r="269" spans="1:18" s="45" customFormat="1">
      <c r="A269" s="46">
        <v>1</v>
      </c>
      <c r="B269" s="46" t="s">
        <v>129</v>
      </c>
      <c r="C269" s="46" t="s">
        <v>117</v>
      </c>
      <c r="D269" s="46" t="s">
        <v>118</v>
      </c>
      <c r="E269" s="46">
        <v>1</v>
      </c>
      <c r="F269" s="46" t="s">
        <v>99</v>
      </c>
      <c r="G269" s="46">
        <v>1</v>
      </c>
      <c r="H269" s="46" t="s">
        <v>119</v>
      </c>
      <c r="I269" s="46"/>
      <c r="J269" s="46">
        <v>56</v>
      </c>
      <c r="K269" s="46"/>
      <c r="L269" s="46">
        <v>13</v>
      </c>
      <c r="M269" s="46" t="s">
        <v>119</v>
      </c>
      <c r="N269" s="4">
        <f t="shared" ref="N269" si="136">(IF(F269="OŽ",IF(L269=1,550.8,IF(L269=2,426.38,IF(L269=3,342.14,IF(L269=4,181.44,IF(L269=5,168.48,IF(L269=6,155.52,IF(L269=7,148.5,IF(L269=8,144,0))))))))+IF(L269&lt;=8,0,IF(L269&lt;=16,137.7,IF(L269&lt;=24,108,IF(L269&lt;=32,80.1,IF(L269&lt;=36,52.2,0)))))-IF(L269&lt;=8,0,IF(L269&lt;=16,(L269-9)*2.754,IF(L269&lt;=24,(L269-17)* 2.754,IF(L269&lt;=32,(L269-25)* 2.754,IF(L269&lt;=36,(L269-33)*2.754,0))))),0)+IF(F269="PČ",IF(L269=1,449,IF(L269=2,314.6,IF(L269=3,238,IF(L269=4,172,IF(L269=5,159,IF(L269=6,145,IF(L269=7,132,IF(L269=8,119,0))))))))+IF(L269&lt;=8,0,IF(L269&lt;=16,88,IF(L269&lt;=24,55,IF(L269&lt;=32,22,0))))-IF(L269&lt;=8,0,IF(L269&lt;=16,(L269-9)*2.245,IF(L269&lt;=24,(L269-17)*2.245,IF(L269&lt;=32,(L269-25)*2.245,0)))),0)+IF(F269="PČneol",IF(L269=1,85,IF(L269=2,64.61,IF(L269=3,50.76,IF(L269=4,16.25,IF(L269=5,15,IF(L269=6,13.75,IF(L269=7,12.5,IF(L269=8,11.25,0))))))))+IF(L269&lt;=8,0,IF(L269&lt;=16,9,0))-IF(L269&lt;=8,0,IF(L269&lt;=16,(L269-9)*0.425,0)),0)+IF(F269="PŽ",IF(L269=1,85,IF(L269=2,59.5,IF(L269=3,45,IF(L269=4,32.5,IF(L269=5,30,IF(L269=6,27.5,IF(L269=7,25,IF(L269=8,22.5,0))))))))+IF(L269&lt;=8,0,IF(L269&lt;=16,19,IF(L269&lt;=24,13,IF(L269&lt;=32,8,0))))-IF(L269&lt;=8,0,IF(L269&lt;=16,(L269-9)*0.425,IF(L269&lt;=24,(L269-17)*0.425,IF(L269&lt;=32,(L269-25)*0.425,0)))),0)+IF(F269="EČ",IF(L269=1,204,IF(L269=2,156.24,IF(L269=3,123.84,IF(L269=4,72,IF(L269=5,66,IF(L269=6,60,IF(L269=7,54,IF(L269=8,48,0))))))))+IF(L269&lt;=8,0,IF(L269&lt;=16,40,IF(L269&lt;=24,25,0)))-IF(L269&lt;=8,0,IF(L269&lt;=16,(L269-9)*1.02,IF(L269&lt;=24,(L269-17)*1.02,0))),0)+IF(F269="EČneol",IF(L269=1,68,IF(L269=2,51.69,IF(L269=3,40.61,IF(L269=4,13,IF(L269=5,12,IF(L269=6,11,IF(L269=7,10,IF(L269=8,9,0)))))))))+IF(F269="EŽ",IF(L269=1,68,IF(L269=2,47.6,IF(L269=3,36,IF(L269=4,18,IF(L269=5,16.5,IF(L269=6,15,IF(L269=7,13.5,IF(L269=8,12,0))))))))+IF(L269&lt;=8,0,IF(L269&lt;=16,10,IF(L269&lt;=24,6,0)))-IF(L269&lt;=8,0,IF(L269&lt;=16,(L269-9)*0.34,IF(L269&lt;=24,(L269-17)*0.34,0))),0)+IF(F269="PT",IF(L269=1,68,IF(L269=2,52.08,IF(L269=3,41.28,IF(L269=4,24,IF(L269=5,22,IF(L269=6,20,IF(L269=7,18,IF(L269=8,16,0))))))))+IF(L269&lt;=8,0,IF(L269&lt;=16,13,IF(L269&lt;=24,9,IF(L269&lt;=32,4,0))))-IF(L269&lt;=8,0,IF(L269&lt;=16,(L269-9)*0.34,IF(L269&lt;=24,(L269-17)*0.34,IF(L269&lt;=32,(L269-25)*0.34,0)))),0)+IF(F269="JOŽ",IF(L269=1,85,IF(L269=2,59.5,IF(L269=3,45,IF(L269=4,32.5,IF(L269=5,30,IF(L269=6,27.5,IF(L269=7,25,IF(L269=8,22.5,0))))))))+IF(L269&lt;=8,0,IF(L269&lt;=16,19,IF(L269&lt;=24,13,0)))-IF(L269&lt;=8,0,IF(L269&lt;=16,(L269-9)*0.425,IF(L269&lt;=24,(L269-17)*0.425,0))),0)+IF(F269="JPČ",IF(L269=1,68,IF(L269=2,47.6,IF(L269=3,36,IF(L269=4,26,IF(L269=5,24,IF(L269=6,22,IF(L269=7,20,IF(L269=8,18,0))))))))+IF(L269&lt;=8,0,IF(L269&lt;=16,13,IF(L269&lt;=24,9,0)))-IF(L269&lt;=8,0,IF(L269&lt;=16,(L269-9)*0.34,IF(L269&lt;=24,(L269-17)*0.34,0))),0)+IF(F269="JEČ",IF(L269=1,34,IF(L269=2,26.04,IF(L269=3,20.6,IF(L269=4,12,IF(L269=5,11,IF(L269=6,10,IF(L269=7,9,IF(L269=8,8,0))))))))+IF(L269&lt;=8,0,IF(L269&lt;=16,6,0))-IF(L269&lt;=8,0,IF(L269&lt;=16,(L269-9)*0.17,0)),0)+IF(F269="JEOF",IF(L269=1,34,IF(L269=2,26.04,IF(L269=3,20.6,IF(L269=4,12,IF(L269=5,11,IF(L269=6,10,IF(L269=7,9,IF(L269=8,8,0))))))))+IF(L269&lt;=8,0,IF(L269&lt;=16,6,0))-IF(L269&lt;=8,0,IF(L269&lt;=16,(L269-9)*0.17,0)),0)+IF(F269="JnPČ",IF(L269=1,51,IF(L269=2,35.7,IF(L269=3,27,IF(L269=4,19.5,IF(L269=5,18,IF(L269=6,16.5,IF(L269=7,15,IF(L269=8,13.5,0))))))))+IF(L269&lt;=8,0,IF(L269&lt;=16,10,0))-IF(L269&lt;=8,0,IF(L269&lt;=16,(L269-9)*0.255,0)),0)+IF(F269="JnEČ",IF(L269=1,25.5,IF(L269=2,19.53,IF(L269=3,15.48,IF(L269=4,9,IF(L269=5,8.25,IF(L269=6,7.5,IF(L269=7,6.75,IF(L269=8,6,0))))))))+IF(L269&lt;=8,0,IF(L269&lt;=16,5,0))-IF(L269&lt;=8,0,IF(L269&lt;=16,(L269-9)*0.1275,0)),0)+IF(F269="JčPČ",IF(L269=1,21.25,IF(L269=2,14.5,IF(L269=3,11.5,IF(L269=4,7,IF(L269=5,6.5,IF(L269=6,6,IF(L269=7,5.5,IF(L269=8,5,0))))))))+IF(L269&lt;=8,0,IF(L269&lt;=16,4,0))-IF(L269&lt;=8,0,IF(L269&lt;=16,(L269-9)*0.10625,0)),0)+IF(F269="JčEČ",IF(L269=1,17,IF(L269=2,13.02,IF(L269=3,10.32,IF(L269=4,6,IF(L269=5,5.5,IF(L269=6,5,IF(L269=7,4.5,IF(L269=8,4,0))))))))+IF(L269&lt;=8,0,IF(L269&lt;=16,3,0))-IF(L269&lt;=8,0,IF(L269&lt;=16,(L269-9)*0.085,0)),0)+IF(F269="NEAK",IF(L269=1,11.48,IF(L269=2,8.79,IF(L269=3,6.97,IF(L269=4,4.05,IF(L269=5,3.71,IF(L269=6,3.38,IF(L269=7,3.04,IF(L269=8,2.7,0))))))))+IF(L269&lt;=8,0,IF(L269&lt;=16,2,IF(L269&lt;=24,1.3,0)))-IF(L269&lt;=8,0,IF(L269&lt;=16,(L269-9)*0.0574,IF(L269&lt;=24,(L269-17)*0.0574,0))),0))*IF(L269&lt;0,1,IF(OR(F269="PČ",F269="PŽ",F269="PT"),IF(J269&lt;32,J269/32,1),1))* IF(L269&lt;0,1,IF(OR(F269="EČ",F269="EŽ",F269="JOŽ",F269="JPČ",F269="NEAK"),IF(J269&lt;24,J269/24,1),1))*IF(L269&lt;0,1,IF(OR(F269="PČneol",F269="JEČ",F269="JEOF",F269="JnPČ",F269="JnEČ",F269="JčPČ",F269="JčEČ"),IF(J269&lt;16,J269/16,1),1))*IF(L269&lt;0,1,IF(F269="EČneol",IF(J269&lt;8,J269/8,1),1))</f>
        <v>11.64</v>
      </c>
      <c r="O269" s="11">
        <f t="shared" ref="O269" si="137">IF(F269="OŽ",N269,IF(H269="Ne",IF(J269*0.3&lt;J269-L269,N269,0),IF(J269*0.1&lt;J269-L269,N269,0)))</f>
        <v>11.64</v>
      </c>
      <c r="P269" s="5">
        <f t="shared" ref="P269" si="138">IF(O269=0,0,IF(F269="OŽ",IF(L269&gt;35,0,IF(J269&gt;35,(36-L269)*1.836,((36-L269)-(36-J269))*1.836)),0)+IF(F269="PČ",IF(L269&gt;31,0,IF(J269&gt;31,(32-L269)*1.347,((32-L269)-(32-J269))*1.347)),0)+ IF(F269="PČneol",IF(L269&gt;15,0,IF(J269&gt;15,(16-L269)*0.255,((16-L269)-(16-J269))*0.255)),0)+IF(F269="PŽ",IF(L269&gt;31,0,IF(J269&gt;31,(32-L269)*0.255,((32-L269)-(32-J269))*0.255)),0)+IF(F269="EČ",IF(L269&gt;23,0,IF(J269&gt;23,(24-L269)*0.612,((24-L269)-(24-J269))*0.612)),0)+IF(F269="EČneol",IF(L269&gt;7,0,IF(J269&gt;7,(8-L269)*0.204,((8-L269)-(8-J269))*0.204)),0)+IF(F269="EŽ",IF(L269&gt;23,0,IF(J269&gt;23,(24-L269)*0.204,((24-L269)-(24-J269))*0.204)),0)+IF(F269="PT",IF(L269&gt;31,0,IF(J269&gt;31,(32-L269)*0.204,((32-L269)-(32-J269))*0.204)),0)+IF(F269="JOŽ",IF(L269&gt;23,0,IF(J269&gt;23,(24-L269)*0.255,((24-L269)-(24-J269))*0.255)),0)+IF(F269="JPČ",IF(L269&gt;23,0,IF(J269&gt;23,(24-L269)*0.204,((24-L269)-(24-J269))*0.204)),0)+IF(F269="JEČ",IF(L269&gt;15,0,IF(J269&gt;15,(16-L269)*0.102,((16-L269)-(16-J269))*0.102)),0)+IF(F269="JEOF",IF(L269&gt;15,0,IF(J269&gt;15,(16-L269)*0.102,((16-L269)-(16-J269))*0.102)),0)+IF(F269="JnPČ",IF(L269&gt;15,0,IF(J269&gt;15,(16-L269)*0.153,((16-L269)-(16-J269))*0.153)),0)+IF(F269="JnEČ",IF(L269&gt;15,0,IF(J269&gt;15,(16-L269)*0.0765,((16-L269)-(16-J269))*0.0765)),0)+IF(F269="JčPČ",IF(L269&gt;15,0,IF(J269&gt;15,(16-L269)*0.06375,((16-L269)-(16-J269))*0.06375)),0)+IF(F269="JčEČ",IF(L269&gt;15,0,IF(J269&gt;15,(16-L269)*0.051,((16-L269)-(16-J269))*0.051)),0)+IF(F269="NEAK",IF(L269&gt;23,0,IF(J269&gt;23,(24-L269)*0.03444,((24-L269)-(24-J269))*0.03444)),0))</f>
        <v>2.2439999999999998</v>
      </c>
      <c r="Q269" s="13">
        <f t="shared" ref="Q269" si="139">IF(ISERROR(P269*100/N269),0,(P269*100/N269))</f>
        <v>19.278350515463913</v>
      </c>
      <c r="R269" s="12">
        <f t="shared" ref="R269" si="140">IF(Q269&lt;=30,O269+P269,O269+O269*0.3)*IF(G269=1,0.4,IF(G269=2,0.75,IF(G269="1 (kas 4 m. 1 k. nerengiamos)",0.52,1)))*IF(D269="olimpinė",1,IF(M269="Ne",0.5,1))*IF(OR(A$5="Lietuvos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federacija"),IF(OR(J269&lt;8,K269&lt;16),0,1),1)*E269*IF(I269&lt;=1,1,1/I269)*IF(OR(A$5="Lietuvos golfo federacija",A$5="Lietuvos lengvosios atletikos federacija",A$5="Lietuvos šaudymo sporto sąjunga",A$5="Lietuvos lankininkų federacija", A$5="Lietuvos šiuolaikinės penkiakovės federacija", A$5="Lietuvos žolės riedulio federacija", A$5="Lietuvos fechtavimo federacija"),1.02,1)*IF(OR(A$5="Lietuvos dviračių sporto federacija",A$5="Lietuvos biatlono federacija",A$5="Asociacija „Hockey Lithuania“",A$5=" Lietuvos nacionalinė slidinėjimo asociacija",A$5=" Lietuvos orientavimosi sporto federacija 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5.6646720000000004</v>
      </c>
    </row>
    <row r="270" spans="1:18" s="10" customFormat="1" ht="15.75" customHeight="1">
      <c r="A270" s="57" t="s">
        <v>3</v>
      </c>
      <c r="B270" s="58"/>
      <c r="C270" s="58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9"/>
      <c r="R270" s="12">
        <f>SUM(R269:R269)</f>
        <v>5.6646720000000004</v>
      </c>
    </row>
    <row r="271" spans="1:18" s="10" customFormat="1" ht="15.75" customHeight="1">
      <c r="A271" s="17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9"/>
    </row>
    <row r="272" spans="1:18" s="10" customFormat="1" ht="15.75" customHeight="1">
      <c r="A272" s="24" t="s">
        <v>130</v>
      </c>
      <c r="B272" s="24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9"/>
    </row>
    <row r="273" spans="1:18" s="10" customFormat="1" ht="15.75" customHeight="1">
      <c r="A273" s="35" t="s">
        <v>108</v>
      </c>
      <c r="B273" s="35"/>
      <c r="C273" s="35"/>
      <c r="D273" s="35"/>
      <c r="E273" s="35"/>
      <c r="F273" s="35"/>
      <c r="G273" s="35"/>
      <c r="H273" s="35"/>
      <c r="I273" s="35"/>
      <c r="J273" s="18"/>
      <c r="K273" s="18"/>
      <c r="L273" s="18"/>
      <c r="M273" s="18"/>
      <c r="N273" s="18"/>
      <c r="O273" s="18"/>
      <c r="P273" s="18"/>
      <c r="Q273" s="18"/>
      <c r="R273" s="19"/>
    </row>
    <row r="274" spans="1:18" s="10" customFormat="1" ht="15.75" customHeight="1">
      <c r="A274" s="35"/>
      <c r="B274" s="35"/>
      <c r="C274" s="35"/>
      <c r="D274" s="35"/>
      <c r="E274" s="35"/>
      <c r="F274" s="35"/>
      <c r="G274" s="35"/>
      <c r="H274" s="35"/>
      <c r="I274" s="35"/>
      <c r="J274" s="18"/>
      <c r="K274" s="18"/>
      <c r="L274" s="18"/>
      <c r="M274" s="18"/>
      <c r="N274" s="18"/>
      <c r="O274" s="18"/>
      <c r="P274" s="18"/>
      <c r="Q274" s="18"/>
      <c r="R274" s="19"/>
    </row>
    <row r="275" spans="1:18" s="10" customFormat="1" ht="5.45" customHeight="1">
      <c r="A275" s="17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9"/>
    </row>
    <row r="276" spans="1:18" s="10" customFormat="1" ht="13.9" customHeight="1">
      <c r="A276" s="70" t="s">
        <v>156</v>
      </c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15"/>
    </row>
    <row r="277" spans="1:18" s="10" customFormat="1" ht="13.9" customHeight="1">
      <c r="A277" s="62" t="s">
        <v>109</v>
      </c>
      <c r="B277" s="63"/>
      <c r="C277" s="63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15"/>
    </row>
    <row r="278" spans="1:18" s="10" customFormat="1">
      <c r="A278" s="60" t="s">
        <v>2</v>
      </c>
      <c r="B278" s="72"/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  <c r="Q278" s="15"/>
    </row>
    <row r="279" spans="1:18" s="10" customFormat="1">
      <c r="A279" s="16">
        <v>1</v>
      </c>
      <c r="B279" s="41" t="s">
        <v>129</v>
      </c>
      <c r="C279" s="41" t="s">
        <v>117</v>
      </c>
      <c r="D279" s="41" t="s">
        <v>126</v>
      </c>
      <c r="E279" s="41">
        <v>1</v>
      </c>
      <c r="F279" s="41" t="s">
        <v>100</v>
      </c>
      <c r="G279" s="41">
        <v>1</v>
      </c>
      <c r="H279" s="41" t="s">
        <v>119</v>
      </c>
      <c r="I279" s="41"/>
      <c r="J279" s="41">
        <v>80</v>
      </c>
      <c r="K279" s="41"/>
      <c r="L279" s="41">
        <v>48</v>
      </c>
      <c r="M279" s="41" t="s">
        <v>119</v>
      </c>
      <c r="N279" s="4">
        <f t="shared" ref="N279:N280" si="141">(IF(F279="OŽ",IF(L279=1,550.8,IF(L279=2,426.38,IF(L279=3,342.14,IF(L279=4,181.44,IF(L279=5,168.48,IF(L279=6,155.52,IF(L279=7,148.5,IF(L279=8,144,0))))))))+IF(L279&lt;=8,0,IF(L279&lt;=16,137.7,IF(L279&lt;=24,108,IF(L279&lt;=32,80.1,IF(L279&lt;=36,52.2,0)))))-IF(L279&lt;=8,0,IF(L279&lt;=16,(L279-9)*2.754,IF(L279&lt;=24,(L279-17)* 2.754,IF(L279&lt;=32,(L279-25)* 2.754,IF(L279&lt;=36,(L279-33)*2.754,0))))),0)+IF(F279="PČ",IF(L279=1,449,IF(L279=2,314.6,IF(L279=3,238,IF(L279=4,172,IF(L279=5,159,IF(L279=6,145,IF(L279=7,132,IF(L279=8,119,0))))))))+IF(L279&lt;=8,0,IF(L279&lt;=16,88,IF(L279&lt;=24,55,IF(L279&lt;=32,22,0))))-IF(L279&lt;=8,0,IF(L279&lt;=16,(L279-9)*2.245,IF(L279&lt;=24,(L279-17)*2.245,IF(L279&lt;=32,(L279-25)*2.245,0)))),0)+IF(F279="PČneol",IF(L279=1,85,IF(L279=2,64.61,IF(L279=3,50.76,IF(L279=4,16.25,IF(L279=5,15,IF(L279=6,13.75,IF(L279=7,12.5,IF(L279=8,11.25,0))))))))+IF(L279&lt;=8,0,IF(L279&lt;=16,9,0))-IF(L279&lt;=8,0,IF(L279&lt;=16,(L279-9)*0.425,0)),0)+IF(F279="PŽ",IF(L279=1,85,IF(L279=2,59.5,IF(L279=3,45,IF(L279=4,32.5,IF(L279=5,30,IF(L279=6,27.5,IF(L279=7,25,IF(L279=8,22.5,0))))))))+IF(L279&lt;=8,0,IF(L279&lt;=16,19,IF(L279&lt;=24,13,IF(L279&lt;=32,8,0))))-IF(L279&lt;=8,0,IF(L279&lt;=16,(L279-9)*0.425,IF(L279&lt;=24,(L279-17)*0.425,IF(L279&lt;=32,(L279-25)*0.425,0)))),0)+IF(F279="EČ",IF(L279=1,204,IF(L279=2,156.24,IF(L279=3,123.84,IF(L279=4,72,IF(L279=5,66,IF(L279=6,60,IF(L279=7,54,IF(L279=8,48,0))))))))+IF(L279&lt;=8,0,IF(L279&lt;=16,40,IF(L279&lt;=24,25,0)))-IF(L279&lt;=8,0,IF(L279&lt;=16,(L279-9)*1.02,IF(L279&lt;=24,(L279-17)*1.02,0))),0)+IF(F279="EČneol",IF(L279=1,68,IF(L279=2,51.69,IF(L279=3,40.61,IF(L279=4,13,IF(L279=5,12,IF(L279=6,11,IF(L279=7,10,IF(L279=8,9,0)))))))))+IF(F279="EŽ",IF(L279=1,68,IF(L279=2,47.6,IF(L279=3,36,IF(L279=4,18,IF(L279=5,16.5,IF(L279=6,15,IF(L279=7,13.5,IF(L279=8,12,0))))))))+IF(L279&lt;=8,0,IF(L279&lt;=16,10,IF(L279&lt;=24,6,0)))-IF(L279&lt;=8,0,IF(L279&lt;=16,(L279-9)*0.34,IF(L279&lt;=24,(L279-17)*0.34,0))),0)+IF(F279="PT",IF(L279=1,68,IF(L279=2,52.08,IF(L279=3,41.28,IF(L279=4,24,IF(L279=5,22,IF(L279=6,20,IF(L279=7,18,IF(L279=8,16,0))))))))+IF(L279&lt;=8,0,IF(L279&lt;=16,13,IF(L279&lt;=24,9,IF(L279&lt;=32,4,0))))-IF(L279&lt;=8,0,IF(L279&lt;=16,(L279-9)*0.34,IF(L279&lt;=24,(L279-17)*0.34,IF(L279&lt;=32,(L279-25)*0.34,0)))),0)+IF(F279="JOŽ",IF(L279=1,85,IF(L279=2,59.5,IF(L279=3,45,IF(L279=4,32.5,IF(L279=5,30,IF(L279=6,27.5,IF(L279=7,25,IF(L279=8,22.5,0))))))))+IF(L279&lt;=8,0,IF(L279&lt;=16,19,IF(L279&lt;=24,13,0)))-IF(L279&lt;=8,0,IF(L279&lt;=16,(L279-9)*0.425,IF(L279&lt;=24,(L279-17)*0.425,0))),0)+IF(F279="JPČ",IF(L279=1,68,IF(L279=2,47.6,IF(L279=3,36,IF(L279=4,26,IF(L279=5,24,IF(L279=6,22,IF(L279=7,20,IF(L279=8,18,0))))))))+IF(L279&lt;=8,0,IF(L279&lt;=16,13,IF(L279&lt;=24,9,0)))-IF(L279&lt;=8,0,IF(L279&lt;=16,(L279-9)*0.34,IF(L279&lt;=24,(L279-17)*0.34,0))),0)+IF(F279="JEČ",IF(L279=1,34,IF(L279=2,26.04,IF(L279=3,20.6,IF(L279=4,12,IF(L279=5,11,IF(L279=6,10,IF(L279=7,9,IF(L279=8,8,0))))))))+IF(L279&lt;=8,0,IF(L279&lt;=16,6,0))-IF(L279&lt;=8,0,IF(L279&lt;=16,(L279-9)*0.17,0)),0)+IF(F279="JEOF",IF(L279=1,34,IF(L279=2,26.04,IF(L279=3,20.6,IF(L279=4,12,IF(L279=5,11,IF(L279=6,10,IF(L279=7,9,IF(L279=8,8,0))))))))+IF(L279&lt;=8,0,IF(L279&lt;=16,6,0))-IF(L279&lt;=8,0,IF(L279&lt;=16,(L279-9)*0.17,0)),0)+IF(F279="JnPČ",IF(L279=1,51,IF(L279=2,35.7,IF(L279=3,27,IF(L279=4,19.5,IF(L279=5,18,IF(L279=6,16.5,IF(L279=7,15,IF(L279=8,13.5,0))))))))+IF(L279&lt;=8,0,IF(L279&lt;=16,10,0))-IF(L279&lt;=8,0,IF(L279&lt;=16,(L279-9)*0.255,0)),0)+IF(F279="JnEČ",IF(L279=1,25.5,IF(L279=2,19.53,IF(L279=3,15.48,IF(L279=4,9,IF(L279=5,8.25,IF(L279=6,7.5,IF(L279=7,6.75,IF(L279=8,6,0))))))))+IF(L279&lt;=8,0,IF(L279&lt;=16,5,0))-IF(L279&lt;=8,0,IF(L279&lt;=16,(L279-9)*0.1275,0)),0)+IF(F279="JčPČ",IF(L279=1,21.25,IF(L279=2,14.5,IF(L279=3,11.5,IF(L279=4,7,IF(L279=5,6.5,IF(L279=6,6,IF(L279=7,5.5,IF(L279=8,5,0))))))))+IF(L279&lt;=8,0,IF(L279&lt;=16,4,0))-IF(L279&lt;=8,0,IF(L279&lt;=16,(L279-9)*0.10625,0)),0)+IF(F279="JčEČ",IF(L279=1,17,IF(L279=2,13.02,IF(L279=3,10.32,IF(L279=4,6,IF(L279=5,5.5,IF(L279=6,5,IF(L279=7,4.5,IF(L279=8,4,0))))))))+IF(L279&lt;=8,0,IF(L279&lt;=16,3,0))-IF(L279&lt;=8,0,IF(L279&lt;=16,(L279-9)*0.085,0)),0)+IF(F279="NEAK",IF(L279=1,11.48,IF(L279=2,8.79,IF(L279=3,6.97,IF(L279=4,4.05,IF(L279=5,3.71,IF(L279=6,3.38,IF(L279=7,3.04,IF(L279=8,2.7,0))))))))+IF(L279&lt;=8,0,IF(L279&lt;=16,2,IF(L279&lt;=24,1.3,0)))-IF(L279&lt;=8,0,IF(L279&lt;=16,(L279-9)*0.0574,IF(L279&lt;=24,(L279-17)*0.0574,0))),0))*IF(L279&lt;0,1,IF(OR(F279="PČ",F279="PŽ",F279="PT"),IF(J279&lt;32,J279/32,1),1))* IF(L279&lt;0,1,IF(OR(F279="EČ",F279="EŽ",F279="JOŽ",F279="JPČ",F279="NEAK"),IF(J279&lt;24,J279/24,1),1))*IF(L279&lt;0,1,IF(OR(F279="PČneol",F279="JEČ",F279="JEOF",F279="JnPČ",F279="JnEČ",F279="JčPČ",F279="JčEČ"),IF(J279&lt;16,J279/16,1),1))*IF(L279&lt;0,1,IF(F279="EČneol",IF(J279&lt;8,J279/8,1),1))</f>
        <v>0</v>
      </c>
      <c r="O279" s="11">
        <f t="shared" ref="O279:O280" si="142">IF(F279="OŽ",N279,IF(H279="Ne",IF(J279*0.3&lt;J279-L279,N279,0),IF(J279*0.1&lt;J279-L279,N279,0)))</f>
        <v>0</v>
      </c>
      <c r="P279" s="5">
        <f t="shared" ref="P279:P280" si="143">IF(O279=0,0,IF(F279="OŽ",IF(L279&gt;35,0,IF(J279&gt;35,(36-L279)*1.836,((36-L279)-(36-J279))*1.836)),0)+IF(F279="PČ",IF(L279&gt;31,0,IF(J279&gt;31,(32-L279)*1.347,((32-L279)-(32-J279))*1.347)),0)+ IF(F279="PČneol",IF(L279&gt;15,0,IF(J279&gt;15,(16-L279)*0.255,((16-L279)-(16-J279))*0.255)),0)+IF(F279="PŽ",IF(L279&gt;31,0,IF(J279&gt;31,(32-L279)*0.255,((32-L279)-(32-J279))*0.255)),0)+IF(F279="EČ",IF(L279&gt;23,0,IF(J279&gt;23,(24-L279)*0.612,((24-L279)-(24-J279))*0.612)),0)+IF(F279="EČneol",IF(L279&gt;7,0,IF(J279&gt;7,(8-L279)*0.204,((8-L279)-(8-J279))*0.204)),0)+IF(F279="EŽ",IF(L279&gt;23,0,IF(J279&gt;23,(24-L279)*0.204,((24-L279)-(24-J279))*0.204)),0)+IF(F279="PT",IF(L279&gt;31,0,IF(J279&gt;31,(32-L279)*0.204,((32-L279)-(32-J279))*0.204)),0)+IF(F279="JOŽ",IF(L279&gt;23,0,IF(J279&gt;23,(24-L279)*0.255,((24-L279)-(24-J279))*0.255)),0)+IF(F279="JPČ",IF(L279&gt;23,0,IF(J279&gt;23,(24-L279)*0.204,((24-L279)-(24-J279))*0.204)),0)+IF(F279="JEČ",IF(L279&gt;15,0,IF(J279&gt;15,(16-L279)*0.102,((16-L279)-(16-J279))*0.102)),0)+IF(F279="JEOF",IF(L279&gt;15,0,IF(J279&gt;15,(16-L279)*0.102,((16-L279)-(16-J279))*0.102)),0)+IF(F279="JnPČ",IF(L279&gt;15,0,IF(J279&gt;15,(16-L279)*0.153,((16-L279)-(16-J279))*0.153)),0)+IF(F279="JnEČ",IF(L279&gt;15,0,IF(J279&gt;15,(16-L279)*0.0765,((16-L279)-(16-J279))*0.0765)),0)+IF(F279="JčPČ",IF(L279&gt;15,0,IF(J279&gt;15,(16-L279)*0.06375,((16-L279)-(16-J279))*0.06375)),0)+IF(F279="JčEČ",IF(L279&gt;15,0,IF(J279&gt;15,(16-L279)*0.051,((16-L279)-(16-J279))*0.051)),0)+IF(F279="NEAK",IF(L279&gt;23,0,IF(J279&gt;23,(24-L279)*0.03444,((24-L279)-(24-J279))*0.03444)),0))</f>
        <v>0</v>
      </c>
      <c r="Q279" s="13">
        <f t="shared" ref="Q279:Q280" si="144">IF(ISERROR(P279*100/N279),0,(P279*100/N279))</f>
        <v>0</v>
      </c>
      <c r="R279" s="12">
        <f>IF(Q279&lt;=30,O279+P279,O279+O279*0.3)*IF(G279=1,0.4,IF(G279=2,0.75,IF(G279="1 (kas 4 m. 1 k. nerengiamos)",0.52,1)))*IF(D279="olimpinė",1,IF(M279="Ne",0.5,1))*IF(OR(A$5="Lietuvos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federacija"),IF(OR(J279&lt;8,K279&lt;16),0,1),1)*E279*IF(I279&lt;=1,1,1/I279)*IF(OR(A$5="Lietuvos golfo federacija",A$5="Lietuvos lengvosios atletikos federacija",A$5="Lietuvos šaudymo sporto sąjunga",A$5="Lietuvos lankininkų federacija", A$5="Lietuvos šiuolaikinės penkiakovės federacija", A$5="Lietuvos žolės riedulio federacija", A$5="Lietuvos fechtavimo federacija"),1.02,1)*IF(OR(A$5="Lietuvos dviračių sporto federacija",A$5="Lietuvos biatlono federacija",A$5="Asociacija „Hockey Lithuania“",A$5=" Lietuvos nacionalinė slidinėjimo asociacija",A$5=" Lietuvos orientavimosi sporto federacija 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0</v>
      </c>
    </row>
    <row r="280" spans="1:18" s="10" customFormat="1">
      <c r="A280" s="16">
        <v>2</v>
      </c>
      <c r="B280" s="41" t="s">
        <v>131</v>
      </c>
      <c r="C280" s="41" t="s">
        <v>117</v>
      </c>
      <c r="D280" s="41" t="s">
        <v>118</v>
      </c>
      <c r="E280" s="41">
        <v>1</v>
      </c>
      <c r="F280" s="41" t="s">
        <v>100</v>
      </c>
      <c r="G280" s="41">
        <v>1</v>
      </c>
      <c r="H280" s="41" t="s">
        <v>119</v>
      </c>
      <c r="I280" s="41"/>
      <c r="J280" s="41">
        <v>94</v>
      </c>
      <c r="K280" s="41"/>
      <c r="L280" s="41">
        <v>57</v>
      </c>
      <c r="M280" s="41" t="s">
        <v>119</v>
      </c>
      <c r="N280" s="4">
        <f t="shared" si="141"/>
        <v>0</v>
      </c>
      <c r="O280" s="11">
        <f t="shared" si="142"/>
        <v>0</v>
      </c>
      <c r="P280" s="5">
        <f t="shared" si="143"/>
        <v>0</v>
      </c>
      <c r="Q280" s="13">
        <f t="shared" si="144"/>
        <v>0</v>
      </c>
      <c r="R280" s="12">
        <f t="shared" ref="R280" si="145">IF(Q280&lt;=30,O280+P280,O280+O280*0.3)*IF(G280=1,0.4,IF(G280=2,0.75,IF(G280="1 (kas 4 m. 1 k. nerengiamos)",0.52,1)))*IF(D280="olimpinė",1,IF(M280="Ne",0.5,1))*IF(OR(A$5="Lietuvos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federacija"),IF(OR(J280&lt;8,K280&lt;16),0,1),1)*E280*IF(I280&lt;=1,1,1/I280)*IF(OR(A$5="Lietuvos golfo federacija",A$5="Lietuvos lengvosios atletikos federacija",A$5="Lietuvos šaudymo sporto sąjunga",A$5="Lietuvos lankininkų federacija", A$5="Lietuvos šiuolaikinės penkiakovės federacija", A$5="Lietuvos žolės riedulio federacija", A$5="Lietuvos fechtavimo federacija"),1.02,1)*IF(OR(A$5="Lietuvos dviračių sporto federacija",A$5="Lietuvos biatlono federacija",A$5="Asociacija „Hockey Lithuania“",A$5=" Lietuvos nacionalinė slidinėjimo asociacija",A$5=" Lietuvos orientavimosi sporto federacija 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0</v>
      </c>
    </row>
    <row r="281" spans="1:18" s="10" customFormat="1" ht="15.75" customHeight="1">
      <c r="A281" s="73" t="s">
        <v>3</v>
      </c>
      <c r="B281" s="74"/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5"/>
      <c r="R281" s="12">
        <f>SUM(R279:R280)</f>
        <v>0</v>
      </c>
    </row>
    <row r="282" spans="1:18" s="10" customFormat="1" ht="15.75" customHeight="1">
      <c r="A282" s="24" t="s">
        <v>132</v>
      </c>
      <c r="B282" s="24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9"/>
    </row>
    <row r="283" spans="1:18" s="10" customFormat="1" ht="15.75" customHeight="1">
      <c r="A283" s="35" t="s">
        <v>108</v>
      </c>
      <c r="B283" s="35"/>
      <c r="C283" s="35"/>
      <c r="D283" s="35"/>
      <c r="E283" s="35"/>
      <c r="F283" s="35"/>
      <c r="G283" s="35"/>
      <c r="H283" s="35"/>
      <c r="I283" s="35"/>
      <c r="J283" s="18"/>
      <c r="K283" s="18"/>
      <c r="L283" s="18"/>
      <c r="M283" s="18"/>
      <c r="N283" s="18"/>
      <c r="O283" s="18"/>
      <c r="P283" s="18"/>
      <c r="Q283" s="18"/>
      <c r="R283" s="19"/>
    </row>
    <row r="284" spans="1:18" s="10" customFormat="1" ht="15.75" customHeight="1">
      <c r="A284" s="35"/>
      <c r="B284" s="35"/>
      <c r="C284" s="35"/>
      <c r="D284" s="35"/>
      <c r="E284" s="35"/>
      <c r="F284" s="35"/>
      <c r="G284" s="35"/>
      <c r="H284" s="35"/>
      <c r="I284" s="35"/>
      <c r="J284" s="18"/>
      <c r="K284" s="18"/>
      <c r="L284" s="18"/>
      <c r="M284" s="18"/>
      <c r="N284" s="18"/>
      <c r="O284" s="18"/>
      <c r="P284" s="18"/>
      <c r="Q284" s="18"/>
      <c r="R284" s="19"/>
    </row>
    <row r="285" spans="1:18">
      <c r="A285" s="70" t="s">
        <v>157</v>
      </c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39"/>
      <c r="R285" s="10"/>
    </row>
    <row r="286" spans="1:18" ht="18">
      <c r="A286" s="62" t="s">
        <v>109</v>
      </c>
      <c r="B286" s="63"/>
      <c r="C286" s="63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9"/>
      <c r="R286" s="10"/>
    </row>
    <row r="287" spans="1:18">
      <c r="A287" s="60" t="s">
        <v>2</v>
      </c>
      <c r="B287" s="72"/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  <c r="O287" s="72"/>
      <c r="P287" s="72"/>
      <c r="Q287" s="39"/>
      <c r="R287" s="10"/>
    </row>
    <row r="288" spans="1:18">
      <c r="A288" s="38">
        <v>1</v>
      </c>
      <c r="B288" s="47" t="s">
        <v>116</v>
      </c>
      <c r="C288" s="47" t="s">
        <v>117</v>
      </c>
      <c r="D288" s="47" t="s">
        <v>118</v>
      </c>
      <c r="E288" s="47">
        <v>1</v>
      </c>
      <c r="F288" s="47" t="s">
        <v>96</v>
      </c>
      <c r="G288" s="47">
        <v>1</v>
      </c>
      <c r="H288" s="47" t="s">
        <v>119</v>
      </c>
      <c r="I288" s="47"/>
      <c r="J288" s="47">
        <v>49</v>
      </c>
      <c r="K288" s="47"/>
      <c r="L288" s="47">
        <v>1</v>
      </c>
      <c r="M288" s="47" t="s">
        <v>119</v>
      </c>
      <c r="N288" s="4">
        <f t="shared" ref="N288:N293" si="146">(IF(F288="OŽ",IF(L288=1,550.8,IF(L288=2,426.38,IF(L288=3,342.14,IF(L288=4,181.44,IF(L288=5,168.48,IF(L288=6,155.52,IF(L288=7,148.5,IF(L288=8,144,0))))))))+IF(L288&lt;=8,0,IF(L288&lt;=16,137.7,IF(L288&lt;=24,108,IF(L288&lt;=32,80.1,IF(L288&lt;=36,52.2,0)))))-IF(L288&lt;=8,0,IF(L288&lt;=16,(L288-9)*2.754,IF(L288&lt;=24,(L288-17)* 2.754,IF(L288&lt;=32,(L288-25)* 2.754,IF(L288&lt;=36,(L288-33)*2.754,0))))),0)+IF(F288="PČ",IF(L288=1,449,IF(L288=2,314.6,IF(L288=3,238,IF(L288=4,172,IF(L288=5,159,IF(L288=6,145,IF(L288=7,132,IF(L288=8,119,0))))))))+IF(L288&lt;=8,0,IF(L288&lt;=16,88,IF(L288&lt;=24,55,IF(L288&lt;=32,22,0))))-IF(L288&lt;=8,0,IF(L288&lt;=16,(L288-9)*2.245,IF(L288&lt;=24,(L288-17)*2.245,IF(L288&lt;=32,(L288-25)*2.245,0)))),0)+IF(F288="PČneol",IF(L288=1,85,IF(L288=2,64.61,IF(L288=3,50.76,IF(L288=4,16.25,IF(L288=5,15,IF(L288=6,13.75,IF(L288=7,12.5,IF(L288=8,11.25,0))))))))+IF(L288&lt;=8,0,IF(L288&lt;=16,9,0))-IF(L288&lt;=8,0,IF(L288&lt;=16,(L288-9)*0.425,0)),0)+IF(F288="PŽ",IF(L288=1,85,IF(L288=2,59.5,IF(L288=3,45,IF(L288=4,32.5,IF(L288=5,30,IF(L288=6,27.5,IF(L288=7,25,IF(L288=8,22.5,0))))))))+IF(L288&lt;=8,0,IF(L288&lt;=16,19,IF(L288&lt;=24,13,IF(L288&lt;=32,8,0))))-IF(L288&lt;=8,0,IF(L288&lt;=16,(L288-9)*0.425,IF(L288&lt;=24,(L288-17)*0.425,IF(L288&lt;=32,(L288-25)*0.425,0)))),0)+IF(F288="EČ",IF(L288=1,204,IF(L288=2,156.24,IF(L288=3,123.84,IF(L288=4,72,IF(L288=5,66,IF(L288=6,60,IF(L288=7,54,IF(L288=8,48,0))))))))+IF(L288&lt;=8,0,IF(L288&lt;=16,40,IF(L288&lt;=24,25,0)))-IF(L288&lt;=8,0,IF(L288&lt;=16,(L288-9)*1.02,IF(L288&lt;=24,(L288-17)*1.02,0))),0)+IF(F288="EČneol",IF(L288=1,68,IF(L288=2,51.69,IF(L288=3,40.61,IF(L288=4,13,IF(L288=5,12,IF(L288=6,11,IF(L288=7,10,IF(L288=8,9,0)))))))))+IF(F288="EŽ",IF(L288=1,68,IF(L288=2,47.6,IF(L288=3,36,IF(L288=4,18,IF(L288=5,16.5,IF(L288=6,15,IF(L288=7,13.5,IF(L288=8,12,0))))))))+IF(L288&lt;=8,0,IF(L288&lt;=16,10,IF(L288&lt;=24,6,0)))-IF(L288&lt;=8,0,IF(L288&lt;=16,(L288-9)*0.34,IF(L288&lt;=24,(L288-17)*0.34,0))),0)+IF(F288="PT",IF(L288=1,68,IF(L288=2,52.08,IF(L288=3,41.28,IF(L288=4,24,IF(L288=5,22,IF(L288=6,20,IF(L288=7,18,IF(L288=8,16,0))))))))+IF(L288&lt;=8,0,IF(L288&lt;=16,13,IF(L288&lt;=24,9,IF(L288&lt;=32,4,0))))-IF(L288&lt;=8,0,IF(L288&lt;=16,(L288-9)*0.34,IF(L288&lt;=24,(L288-17)*0.34,IF(L288&lt;=32,(L288-25)*0.34,0)))),0)+IF(F288="JOŽ",IF(L288=1,85,IF(L288=2,59.5,IF(L288=3,45,IF(L288=4,32.5,IF(L288=5,30,IF(L288=6,27.5,IF(L288=7,25,IF(L288=8,22.5,0))))))))+IF(L288&lt;=8,0,IF(L288&lt;=16,19,IF(L288&lt;=24,13,0)))-IF(L288&lt;=8,0,IF(L288&lt;=16,(L288-9)*0.425,IF(L288&lt;=24,(L288-17)*0.425,0))),0)+IF(F288="JPČ",IF(L288=1,68,IF(L288=2,47.6,IF(L288=3,36,IF(L288=4,26,IF(L288=5,24,IF(L288=6,22,IF(L288=7,20,IF(L288=8,18,0))))))))+IF(L288&lt;=8,0,IF(L288&lt;=16,13,IF(L288&lt;=24,9,0)))-IF(L288&lt;=8,0,IF(L288&lt;=16,(L288-9)*0.34,IF(L288&lt;=24,(L288-17)*0.34,0))),0)+IF(F288="JEČ",IF(L288=1,34,IF(L288=2,26.04,IF(L288=3,20.6,IF(L288=4,12,IF(L288=5,11,IF(L288=6,10,IF(L288=7,9,IF(L288=8,8,0))))))))+IF(L288&lt;=8,0,IF(L288&lt;=16,6,0))-IF(L288&lt;=8,0,IF(L288&lt;=16,(L288-9)*0.17,0)),0)+IF(F288="JEOF",IF(L288=1,34,IF(L288=2,26.04,IF(L288=3,20.6,IF(L288=4,12,IF(L288=5,11,IF(L288=6,10,IF(L288=7,9,IF(L288=8,8,0))))))))+IF(L288&lt;=8,0,IF(L288&lt;=16,6,0))-IF(L288&lt;=8,0,IF(L288&lt;=16,(L288-9)*0.17,0)),0)+IF(F288="JnPČ",IF(L288=1,51,IF(L288=2,35.7,IF(L288=3,27,IF(L288=4,19.5,IF(L288=5,18,IF(L288=6,16.5,IF(L288=7,15,IF(L288=8,13.5,0))))))))+IF(L288&lt;=8,0,IF(L288&lt;=16,10,0))-IF(L288&lt;=8,0,IF(L288&lt;=16,(L288-9)*0.255,0)),0)+IF(F288="JnEČ",IF(L288=1,25.5,IF(L288=2,19.53,IF(L288=3,15.48,IF(L288=4,9,IF(L288=5,8.25,IF(L288=6,7.5,IF(L288=7,6.75,IF(L288=8,6,0))))))))+IF(L288&lt;=8,0,IF(L288&lt;=16,5,0))-IF(L288&lt;=8,0,IF(L288&lt;=16,(L288-9)*0.1275,0)),0)+IF(F288="JčPČ",IF(L288=1,21.25,IF(L288=2,14.5,IF(L288=3,11.5,IF(L288=4,7,IF(L288=5,6.5,IF(L288=6,6,IF(L288=7,5.5,IF(L288=8,5,0))))))))+IF(L288&lt;=8,0,IF(L288&lt;=16,4,0))-IF(L288&lt;=8,0,IF(L288&lt;=16,(L288-9)*0.10625,0)),0)+IF(F288="JčEČ",IF(L288=1,17,IF(L288=2,13.02,IF(L288=3,10.32,IF(L288=4,6,IF(L288=5,5.5,IF(L288=6,5,IF(L288=7,4.5,IF(L288=8,4,0))))))))+IF(L288&lt;=8,0,IF(L288&lt;=16,3,0))-IF(L288&lt;=8,0,IF(L288&lt;=16,(L288-9)*0.085,0)),0)+IF(F288="NEAK",IF(L288=1,11.48,IF(L288=2,8.79,IF(L288=3,6.97,IF(L288=4,4.05,IF(L288=5,3.71,IF(L288=6,3.38,IF(L288=7,3.04,IF(L288=8,2.7,0))))))))+IF(L288&lt;=8,0,IF(L288&lt;=16,2,IF(L288&lt;=24,1.3,0)))-IF(L288&lt;=8,0,IF(L288&lt;=16,(L288-9)*0.0574,IF(L288&lt;=24,(L288-17)*0.0574,0))),0))*IF(L288&lt;0,1,IF(OR(F288="PČ",F288="PŽ",F288="PT"),IF(J288&lt;32,J288/32,1),1))* IF(L288&lt;0,1,IF(OR(F288="EČ",F288="EŽ",F288="JOŽ",F288="JPČ",F288="NEAK"),IF(J288&lt;24,J288/24,1),1))*IF(L288&lt;0,1,IF(OR(F288="PČneol",F288="JEČ",F288="JEOF",F288="JnPČ",F288="JnEČ",F288="JčPČ",F288="JčEČ"),IF(J288&lt;16,J288/16,1),1))*IF(L288&lt;0,1,IF(F288="EČneol",IF(J288&lt;8,J288/8,1),1))</f>
        <v>204</v>
      </c>
      <c r="O288" s="11">
        <f t="shared" ref="O288:O293" si="147">IF(F288="OŽ",N288,IF(H288="Ne",IF(J288*0.3&lt;J288-L288,N288,0),IF(J288*0.1&lt;J288-L288,N288,0)))</f>
        <v>204</v>
      </c>
      <c r="P288" s="5">
        <f t="shared" ref="P288:P293" si="148">IF(O288=0,0,IF(F288="OŽ",IF(L288&gt;35,0,IF(J288&gt;35,(36-L288)*1.836,((36-L288)-(36-J288))*1.836)),0)+IF(F288="PČ",IF(L288&gt;31,0,IF(J288&gt;31,(32-L288)*1.347,((32-L288)-(32-J288))*1.347)),0)+ IF(F288="PČneol",IF(L288&gt;15,0,IF(J288&gt;15,(16-L288)*0.255,((16-L288)-(16-J288))*0.255)),0)+IF(F288="PŽ",IF(L288&gt;31,0,IF(J288&gt;31,(32-L288)*0.255,((32-L288)-(32-J288))*0.255)),0)+IF(F288="EČ",IF(L288&gt;23,0,IF(J288&gt;23,(24-L288)*0.612,((24-L288)-(24-J288))*0.612)),0)+IF(F288="EČneol",IF(L288&gt;7,0,IF(J288&gt;7,(8-L288)*0.204,((8-L288)-(8-J288))*0.204)),0)+IF(F288="EŽ",IF(L288&gt;23,0,IF(J288&gt;23,(24-L288)*0.204,((24-L288)-(24-J288))*0.204)),0)+IF(F288="PT",IF(L288&gt;31,0,IF(J288&gt;31,(32-L288)*0.204,((32-L288)-(32-J288))*0.204)),0)+IF(F288="JOŽ",IF(L288&gt;23,0,IF(J288&gt;23,(24-L288)*0.255,((24-L288)-(24-J288))*0.255)),0)+IF(F288="JPČ",IF(L288&gt;23,0,IF(J288&gt;23,(24-L288)*0.204,((24-L288)-(24-J288))*0.204)),0)+IF(F288="JEČ",IF(L288&gt;15,0,IF(J288&gt;15,(16-L288)*0.102,((16-L288)-(16-J288))*0.102)),0)+IF(F288="JEOF",IF(L288&gt;15,0,IF(J288&gt;15,(16-L288)*0.102,((16-L288)-(16-J288))*0.102)),0)+IF(F288="JnPČ",IF(L288&gt;15,0,IF(J288&gt;15,(16-L288)*0.153,((16-L288)-(16-J288))*0.153)),0)+IF(F288="JnEČ",IF(L288&gt;15,0,IF(J288&gt;15,(16-L288)*0.0765,((16-L288)-(16-J288))*0.0765)),0)+IF(F288="JčPČ",IF(L288&gt;15,0,IF(J288&gt;15,(16-L288)*0.06375,((16-L288)-(16-J288))*0.06375)),0)+IF(F288="JčEČ",IF(L288&gt;15,0,IF(J288&gt;15,(16-L288)*0.051,((16-L288)-(16-J288))*0.051)),0)+IF(F288="NEAK",IF(L288&gt;23,0,IF(J288&gt;23,(24-L288)*0.03444,((24-L288)-(24-J288))*0.03444)),0))</f>
        <v>14.076000000000001</v>
      </c>
      <c r="Q288" s="13">
        <f t="shared" ref="Q288:Q293" si="149">IF(ISERROR(P288*100/N288),0,(P288*100/N288))</f>
        <v>6.9</v>
      </c>
      <c r="R288" s="12">
        <f t="shared" ref="R288:R293" si="150">IF(Q288&lt;=30,O288+P288,O288+O288*0.3)*IF(G288=1,0.4,IF(G288=2,0.75,IF(G288="1 (kas 4 m. 1 k. nerengiamos)",0.52,1)))*IF(D288="olimpinė",1,IF(M288="Ne",0.5,1))*IF(OR(A$5="Lietuvos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federacija"),IF(OR(J288&lt;8,K288&lt;16),0,1),1)*E288*IF(I288&lt;=1,1,1/I288)*IF(OR(A$5="Lietuvos golfo federacija",A$5="Lietuvos lengvosios atletikos federacija",A$5="Lietuvos šaudymo sporto sąjunga",A$5="Lietuvos lankininkų federacija", A$5="Lietuvos šiuolaikinės penkiakovės federacija", A$5="Lietuvos žolės riedulio federacija", A$5="Lietuvos fechtavimo federacija"),1.02,1)*IF(OR(A$5="Lietuvos dviračių sporto federacija",A$5="Lietuvos biatlono federacija",A$5="Asociacija „Hockey Lithuania“",A$5=" Lietuvos nacionalinė slidinėjimo asociacija",A$5=" Lietuvos orientavimosi sporto federacija 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88.975008000000003</v>
      </c>
    </row>
    <row r="289" spans="1:18">
      <c r="A289" s="38">
        <v>2</v>
      </c>
      <c r="B289" s="47" t="s">
        <v>120</v>
      </c>
      <c r="C289" s="47" t="s">
        <v>117</v>
      </c>
      <c r="D289" s="47" t="s">
        <v>118</v>
      </c>
      <c r="E289" s="47">
        <v>1</v>
      </c>
      <c r="F289" s="47" t="s">
        <v>96</v>
      </c>
      <c r="G289" s="47">
        <v>1</v>
      </c>
      <c r="H289" s="47" t="s">
        <v>119</v>
      </c>
      <c r="I289" s="47"/>
      <c r="J289" s="47">
        <v>49</v>
      </c>
      <c r="K289" s="47"/>
      <c r="L289" s="47">
        <v>9</v>
      </c>
      <c r="M289" s="47" t="s">
        <v>119</v>
      </c>
      <c r="N289" s="4">
        <f t="shared" si="146"/>
        <v>40</v>
      </c>
      <c r="O289" s="11">
        <f t="shared" si="147"/>
        <v>40</v>
      </c>
      <c r="P289" s="5">
        <f t="shared" si="148"/>
        <v>9.18</v>
      </c>
      <c r="Q289" s="13">
        <f t="shared" si="149"/>
        <v>22.95</v>
      </c>
      <c r="R289" s="12">
        <f t="shared" si="150"/>
        <v>20.065440000000002</v>
      </c>
    </row>
    <row r="290" spans="1:18">
      <c r="A290" s="38">
        <v>3</v>
      </c>
      <c r="B290" s="47" t="s">
        <v>121</v>
      </c>
      <c r="C290" s="47" t="s">
        <v>117</v>
      </c>
      <c r="D290" s="47" t="s">
        <v>118</v>
      </c>
      <c r="E290" s="47">
        <v>1</v>
      </c>
      <c r="F290" s="47" t="s">
        <v>96</v>
      </c>
      <c r="G290" s="47">
        <v>1</v>
      </c>
      <c r="H290" s="47" t="s">
        <v>119</v>
      </c>
      <c r="I290" s="47"/>
      <c r="J290" s="47">
        <v>49</v>
      </c>
      <c r="K290" s="47"/>
      <c r="L290" s="47">
        <v>25</v>
      </c>
      <c r="M290" s="47" t="s">
        <v>119</v>
      </c>
      <c r="N290" s="4">
        <f t="shared" si="146"/>
        <v>0</v>
      </c>
      <c r="O290" s="11">
        <f t="shared" si="147"/>
        <v>0</v>
      </c>
      <c r="P290" s="5">
        <f t="shared" si="148"/>
        <v>0</v>
      </c>
      <c r="Q290" s="13">
        <f t="shared" si="149"/>
        <v>0</v>
      </c>
      <c r="R290" s="12">
        <f t="shared" si="150"/>
        <v>0</v>
      </c>
    </row>
    <row r="291" spans="1:18">
      <c r="A291" s="38">
        <v>4</v>
      </c>
      <c r="B291" s="47" t="s">
        <v>122</v>
      </c>
      <c r="C291" s="47" t="s">
        <v>117</v>
      </c>
      <c r="D291" s="47" t="s">
        <v>118</v>
      </c>
      <c r="E291" s="47">
        <v>1</v>
      </c>
      <c r="F291" s="47" t="s">
        <v>96</v>
      </c>
      <c r="G291" s="47">
        <v>1</v>
      </c>
      <c r="H291" s="47" t="s">
        <v>119</v>
      </c>
      <c r="I291" s="47"/>
      <c r="J291" s="47">
        <v>62</v>
      </c>
      <c r="K291" s="47"/>
      <c r="L291" s="47">
        <v>8</v>
      </c>
      <c r="M291" s="47" t="s">
        <v>119</v>
      </c>
      <c r="N291" s="4">
        <f t="shared" si="146"/>
        <v>48</v>
      </c>
      <c r="O291" s="11">
        <f t="shared" si="147"/>
        <v>48</v>
      </c>
      <c r="P291" s="5">
        <f t="shared" si="148"/>
        <v>9.7919999999999998</v>
      </c>
      <c r="Q291" s="13">
        <f t="shared" si="149"/>
        <v>20.399999999999999</v>
      </c>
      <c r="R291" s="12">
        <f t="shared" si="150"/>
        <v>23.579136000000002</v>
      </c>
    </row>
    <row r="292" spans="1:18">
      <c r="A292" s="38">
        <v>5</v>
      </c>
      <c r="B292" s="47" t="s">
        <v>123</v>
      </c>
      <c r="C292" s="47" t="s">
        <v>117</v>
      </c>
      <c r="D292" s="47" t="s">
        <v>118</v>
      </c>
      <c r="E292" s="47">
        <v>1</v>
      </c>
      <c r="F292" s="47" t="s">
        <v>96</v>
      </c>
      <c r="G292" s="47">
        <v>1</v>
      </c>
      <c r="H292" s="47" t="s">
        <v>119</v>
      </c>
      <c r="I292" s="47"/>
      <c r="J292" s="47">
        <v>62</v>
      </c>
      <c r="K292" s="47"/>
      <c r="L292" s="47">
        <v>19</v>
      </c>
      <c r="M292" s="47" t="s">
        <v>119</v>
      </c>
      <c r="N292" s="4">
        <f t="shared" si="146"/>
        <v>22.96</v>
      </c>
      <c r="O292" s="11">
        <f t="shared" si="147"/>
        <v>22.96</v>
      </c>
      <c r="P292" s="5">
        <f t="shared" si="148"/>
        <v>3.06</v>
      </c>
      <c r="Q292" s="13">
        <f t="shared" si="149"/>
        <v>13.327526132404181</v>
      </c>
      <c r="R292" s="12">
        <f t="shared" si="150"/>
        <v>10.616160000000001</v>
      </c>
    </row>
    <row r="293" spans="1:18">
      <c r="A293" s="38">
        <v>6</v>
      </c>
      <c r="B293" s="47" t="s">
        <v>138</v>
      </c>
      <c r="C293" s="47" t="s">
        <v>137</v>
      </c>
      <c r="D293" s="47" t="s">
        <v>126</v>
      </c>
      <c r="E293" s="47">
        <v>3</v>
      </c>
      <c r="F293" s="47" t="s">
        <v>98</v>
      </c>
      <c r="G293" s="47">
        <v>1</v>
      </c>
      <c r="H293" s="47" t="s">
        <v>119</v>
      </c>
      <c r="I293" s="47"/>
      <c r="J293" s="47">
        <v>11</v>
      </c>
      <c r="K293" s="47"/>
      <c r="L293" s="47">
        <v>3</v>
      </c>
      <c r="M293" s="47" t="s">
        <v>119</v>
      </c>
      <c r="N293" s="4">
        <f t="shared" si="146"/>
        <v>40.61</v>
      </c>
      <c r="O293" s="11">
        <f t="shared" si="147"/>
        <v>40.61</v>
      </c>
      <c r="P293" s="5">
        <f t="shared" si="148"/>
        <v>1.02</v>
      </c>
      <c r="Q293" s="13">
        <f t="shared" si="149"/>
        <v>2.511696626446688</v>
      </c>
      <c r="R293" s="12">
        <f t="shared" si="150"/>
        <v>50.955120000000001</v>
      </c>
    </row>
    <row r="294" spans="1:18" ht="15" customHeight="1">
      <c r="A294" s="73" t="s">
        <v>3</v>
      </c>
      <c r="B294" s="74"/>
      <c r="C294" s="74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5"/>
      <c r="R294" s="12">
        <f>SUM(R288:R293)</f>
        <v>194.190864</v>
      </c>
    </row>
    <row r="295" spans="1:18" ht="15.75">
      <c r="A295" s="50" t="s">
        <v>158</v>
      </c>
      <c r="B295" s="24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9"/>
    </row>
    <row r="296" spans="1:18">
      <c r="A296" s="35" t="s">
        <v>108</v>
      </c>
      <c r="B296" s="35"/>
      <c r="C296" s="35"/>
      <c r="D296" s="35"/>
      <c r="E296" s="35"/>
      <c r="F296" s="35"/>
      <c r="G296" s="35"/>
      <c r="H296" s="35"/>
      <c r="I296" s="35"/>
      <c r="J296" s="18"/>
      <c r="K296" s="18"/>
      <c r="L296" s="18"/>
      <c r="M296" s="18"/>
      <c r="N296" s="18"/>
      <c r="O296" s="18"/>
      <c r="P296" s="18"/>
      <c r="Q296" s="18"/>
      <c r="R296" s="19"/>
    </row>
    <row r="297" spans="1:18" s="10" customFormat="1">
      <c r="A297" s="35"/>
      <c r="B297" s="35"/>
      <c r="C297" s="35"/>
      <c r="D297" s="35"/>
      <c r="E297" s="35"/>
      <c r="F297" s="35"/>
      <c r="G297" s="35"/>
      <c r="H297" s="35"/>
      <c r="I297" s="35"/>
      <c r="J297" s="18"/>
      <c r="K297" s="18"/>
      <c r="L297" s="18"/>
      <c r="M297" s="18"/>
      <c r="N297" s="18"/>
      <c r="O297" s="18"/>
      <c r="P297" s="18"/>
      <c r="Q297" s="18"/>
      <c r="R297" s="19"/>
    </row>
    <row r="298" spans="1:18">
      <c r="A298" s="70" t="s">
        <v>159</v>
      </c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39"/>
      <c r="R298" s="10"/>
    </row>
    <row r="299" spans="1:18" ht="12.75" customHeight="1">
      <c r="A299" s="62" t="s">
        <v>109</v>
      </c>
      <c r="B299" s="63"/>
      <c r="C299" s="63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9"/>
      <c r="R299" s="10"/>
    </row>
    <row r="300" spans="1:18">
      <c r="A300" s="60" t="s">
        <v>2</v>
      </c>
      <c r="B300" s="72"/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39"/>
      <c r="R300" s="10"/>
    </row>
    <row r="301" spans="1:18">
      <c r="A301" s="38">
        <v>1</v>
      </c>
      <c r="B301" s="47" t="s">
        <v>136</v>
      </c>
      <c r="C301" s="47" t="s">
        <v>117</v>
      </c>
      <c r="D301" s="47" t="s">
        <v>118</v>
      </c>
      <c r="E301" s="47">
        <v>1</v>
      </c>
      <c r="F301" s="47" t="s">
        <v>101</v>
      </c>
      <c r="G301" s="47">
        <v>1</v>
      </c>
      <c r="H301" s="47" t="s">
        <v>119</v>
      </c>
      <c r="I301" s="47"/>
      <c r="J301" s="47">
        <v>27</v>
      </c>
      <c r="K301" s="47"/>
      <c r="L301" s="47">
        <v>1</v>
      </c>
      <c r="M301" s="47" t="s">
        <v>119</v>
      </c>
      <c r="N301" s="4">
        <f t="shared" ref="N301:N309" si="151">(IF(F301="OŽ",IF(L301=1,550.8,IF(L301=2,426.38,IF(L301=3,342.14,IF(L301=4,181.44,IF(L301=5,168.48,IF(L301=6,155.52,IF(L301=7,148.5,IF(L301=8,144,0))))))))+IF(L301&lt;=8,0,IF(L301&lt;=16,137.7,IF(L301&lt;=24,108,IF(L301&lt;=32,80.1,IF(L301&lt;=36,52.2,0)))))-IF(L301&lt;=8,0,IF(L301&lt;=16,(L301-9)*2.754,IF(L301&lt;=24,(L301-17)* 2.754,IF(L301&lt;=32,(L301-25)* 2.754,IF(L301&lt;=36,(L301-33)*2.754,0))))),0)+IF(F301="PČ",IF(L301=1,449,IF(L301=2,314.6,IF(L301=3,238,IF(L301=4,172,IF(L301=5,159,IF(L301=6,145,IF(L301=7,132,IF(L301=8,119,0))))))))+IF(L301&lt;=8,0,IF(L301&lt;=16,88,IF(L301&lt;=24,55,IF(L301&lt;=32,22,0))))-IF(L301&lt;=8,0,IF(L301&lt;=16,(L301-9)*2.245,IF(L301&lt;=24,(L301-17)*2.245,IF(L301&lt;=32,(L301-25)*2.245,0)))),0)+IF(F301="PČneol",IF(L301=1,85,IF(L301=2,64.61,IF(L301=3,50.76,IF(L301=4,16.25,IF(L301=5,15,IF(L301=6,13.75,IF(L301=7,12.5,IF(L301=8,11.25,0))))))))+IF(L301&lt;=8,0,IF(L301&lt;=16,9,0))-IF(L301&lt;=8,0,IF(L301&lt;=16,(L301-9)*0.425,0)),0)+IF(F301="PŽ",IF(L301=1,85,IF(L301=2,59.5,IF(L301=3,45,IF(L301=4,32.5,IF(L301=5,30,IF(L301=6,27.5,IF(L301=7,25,IF(L301=8,22.5,0))))))))+IF(L301&lt;=8,0,IF(L301&lt;=16,19,IF(L301&lt;=24,13,IF(L301&lt;=32,8,0))))-IF(L301&lt;=8,0,IF(L301&lt;=16,(L301-9)*0.425,IF(L301&lt;=24,(L301-17)*0.425,IF(L301&lt;=32,(L301-25)*0.425,0)))),0)+IF(F301="EČ",IF(L301=1,204,IF(L301=2,156.24,IF(L301=3,123.84,IF(L301=4,72,IF(L301=5,66,IF(L301=6,60,IF(L301=7,54,IF(L301=8,48,0))))))))+IF(L301&lt;=8,0,IF(L301&lt;=16,40,IF(L301&lt;=24,25,0)))-IF(L301&lt;=8,0,IF(L301&lt;=16,(L301-9)*1.02,IF(L301&lt;=24,(L301-17)*1.02,0))),0)+IF(F301="EČneol",IF(L301=1,68,IF(L301=2,51.69,IF(L301=3,40.61,IF(L301=4,13,IF(L301=5,12,IF(L301=6,11,IF(L301=7,10,IF(L301=8,9,0)))))))))+IF(F301="EŽ",IF(L301=1,68,IF(L301=2,47.6,IF(L301=3,36,IF(L301=4,18,IF(L301=5,16.5,IF(L301=6,15,IF(L301=7,13.5,IF(L301=8,12,0))))))))+IF(L301&lt;=8,0,IF(L301&lt;=16,10,IF(L301&lt;=24,6,0)))-IF(L301&lt;=8,0,IF(L301&lt;=16,(L301-9)*0.34,IF(L301&lt;=24,(L301-17)*0.34,0))),0)+IF(F301="PT",IF(L301=1,68,IF(L301=2,52.08,IF(L301=3,41.28,IF(L301=4,24,IF(L301=5,22,IF(L301=6,20,IF(L301=7,18,IF(L301=8,16,0))))))))+IF(L301&lt;=8,0,IF(L301&lt;=16,13,IF(L301&lt;=24,9,IF(L301&lt;=32,4,0))))-IF(L301&lt;=8,0,IF(L301&lt;=16,(L301-9)*0.34,IF(L301&lt;=24,(L301-17)*0.34,IF(L301&lt;=32,(L301-25)*0.34,0)))),0)+IF(F301="JOŽ",IF(L301=1,85,IF(L301=2,59.5,IF(L301=3,45,IF(L301=4,32.5,IF(L301=5,30,IF(L301=6,27.5,IF(L301=7,25,IF(L301=8,22.5,0))))))))+IF(L301&lt;=8,0,IF(L301&lt;=16,19,IF(L301&lt;=24,13,0)))-IF(L301&lt;=8,0,IF(L301&lt;=16,(L301-9)*0.425,IF(L301&lt;=24,(L301-17)*0.425,0))),0)+IF(F301="JPČ",IF(L301=1,68,IF(L301=2,47.6,IF(L301=3,36,IF(L301=4,26,IF(L301=5,24,IF(L301=6,22,IF(L301=7,20,IF(L301=8,18,0))))))))+IF(L301&lt;=8,0,IF(L301&lt;=16,13,IF(L301&lt;=24,9,0)))-IF(L301&lt;=8,0,IF(L301&lt;=16,(L301-9)*0.34,IF(L301&lt;=24,(L301-17)*0.34,0))),0)+IF(F301="JEČ",IF(L301=1,34,IF(L301=2,26.04,IF(L301=3,20.6,IF(L301=4,12,IF(L301=5,11,IF(L301=6,10,IF(L301=7,9,IF(L301=8,8,0))))))))+IF(L301&lt;=8,0,IF(L301&lt;=16,6,0))-IF(L301&lt;=8,0,IF(L301&lt;=16,(L301-9)*0.17,0)),0)+IF(F301="JEOF",IF(L301=1,34,IF(L301=2,26.04,IF(L301=3,20.6,IF(L301=4,12,IF(L301=5,11,IF(L301=6,10,IF(L301=7,9,IF(L301=8,8,0))))))))+IF(L301&lt;=8,0,IF(L301&lt;=16,6,0))-IF(L301&lt;=8,0,IF(L301&lt;=16,(L301-9)*0.17,0)),0)+IF(F301="JnPČ",IF(L301=1,51,IF(L301=2,35.7,IF(L301=3,27,IF(L301=4,19.5,IF(L301=5,18,IF(L301=6,16.5,IF(L301=7,15,IF(L301=8,13.5,0))))))))+IF(L301&lt;=8,0,IF(L301&lt;=16,10,0))-IF(L301&lt;=8,0,IF(L301&lt;=16,(L301-9)*0.255,0)),0)+IF(F301="JnEČ",IF(L301=1,25.5,IF(L301=2,19.53,IF(L301=3,15.48,IF(L301=4,9,IF(L301=5,8.25,IF(L301=6,7.5,IF(L301=7,6.75,IF(L301=8,6,0))))))))+IF(L301&lt;=8,0,IF(L301&lt;=16,5,0))-IF(L301&lt;=8,0,IF(L301&lt;=16,(L301-9)*0.1275,0)),0)+IF(F301="JčPČ",IF(L301=1,21.25,IF(L301=2,14.5,IF(L301=3,11.5,IF(L301=4,7,IF(L301=5,6.5,IF(L301=6,6,IF(L301=7,5.5,IF(L301=8,5,0))))))))+IF(L301&lt;=8,0,IF(L301&lt;=16,4,0))-IF(L301&lt;=8,0,IF(L301&lt;=16,(L301-9)*0.10625,0)),0)+IF(F301="JčEČ",IF(L301=1,17,IF(L301=2,13.02,IF(L301=3,10.32,IF(L301=4,6,IF(L301=5,5.5,IF(L301=6,5,IF(L301=7,4.5,IF(L301=8,4,0))))))))+IF(L301&lt;=8,0,IF(L301&lt;=16,3,0))-IF(L301&lt;=8,0,IF(L301&lt;=16,(L301-9)*0.085,0)),0)+IF(F301="NEAK",IF(L301=1,11.48,IF(L301=2,8.79,IF(L301=3,6.97,IF(L301=4,4.05,IF(L301=5,3.71,IF(L301=6,3.38,IF(L301=7,3.04,IF(L301=8,2.7,0))))))))+IF(L301&lt;=8,0,IF(L301&lt;=16,2,IF(L301&lt;=24,1.3,0)))-IF(L301&lt;=8,0,IF(L301&lt;=16,(L301-9)*0.0574,IF(L301&lt;=24,(L301-17)*0.0574,0))),0))*IF(L301&lt;0,1,IF(OR(F301="PČ",F301="PŽ",F301="PT"),IF(J301&lt;32,J301/32,1),1))* IF(L301&lt;0,1,IF(OR(F301="EČ",F301="EŽ",F301="JOŽ",F301="JPČ",F301="NEAK"),IF(J301&lt;24,J301/24,1),1))*IF(L301&lt;0,1,IF(OR(F301="PČneol",F301="JEČ",F301="JEOF",F301="JnPČ",F301="JnEČ",F301="JčPČ",F301="JčEČ"),IF(J301&lt;16,J301/16,1),1))*IF(L301&lt;0,1,IF(F301="EČneol",IF(J301&lt;8,J301/8,1),1))</f>
        <v>34</v>
      </c>
      <c r="O301" s="11">
        <f t="shared" ref="O301:O309" si="152">IF(F301="OŽ",N301,IF(H301="Ne",IF(J301*0.3&lt;J301-L301,N301,0),IF(J301*0.1&lt;J301-L301,N301,0)))</f>
        <v>34</v>
      </c>
      <c r="P301" s="5">
        <f t="shared" ref="P301:P309" si="153">IF(O301=0,0,IF(F301="OŽ",IF(L301&gt;35,0,IF(J301&gt;35,(36-L301)*1.836,((36-L301)-(36-J301))*1.836)),0)+IF(F301="PČ",IF(L301&gt;31,0,IF(J301&gt;31,(32-L301)*1.347,((32-L301)-(32-J301))*1.347)),0)+ IF(F301="PČneol",IF(L301&gt;15,0,IF(J301&gt;15,(16-L301)*0.255,((16-L301)-(16-J301))*0.255)),0)+IF(F301="PŽ",IF(L301&gt;31,0,IF(J301&gt;31,(32-L301)*0.255,((32-L301)-(32-J301))*0.255)),0)+IF(F301="EČ",IF(L301&gt;23,0,IF(J301&gt;23,(24-L301)*0.612,((24-L301)-(24-J301))*0.612)),0)+IF(F301="EČneol",IF(L301&gt;7,0,IF(J301&gt;7,(8-L301)*0.204,((8-L301)-(8-J301))*0.204)),0)+IF(F301="EŽ",IF(L301&gt;23,0,IF(J301&gt;23,(24-L301)*0.204,((24-L301)-(24-J301))*0.204)),0)+IF(F301="PT",IF(L301&gt;31,0,IF(J301&gt;31,(32-L301)*0.204,((32-L301)-(32-J301))*0.204)),0)+IF(F301="JOŽ",IF(L301&gt;23,0,IF(J301&gt;23,(24-L301)*0.255,((24-L301)-(24-J301))*0.255)),0)+IF(F301="JPČ",IF(L301&gt;23,0,IF(J301&gt;23,(24-L301)*0.204,((24-L301)-(24-J301))*0.204)),0)+IF(F301="JEČ",IF(L301&gt;15,0,IF(J301&gt;15,(16-L301)*0.102,((16-L301)-(16-J301))*0.102)),0)+IF(F301="JEOF",IF(L301&gt;15,0,IF(J301&gt;15,(16-L301)*0.102,((16-L301)-(16-J301))*0.102)),0)+IF(F301="JnPČ",IF(L301&gt;15,0,IF(J301&gt;15,(16-L301)*0.153,((16-L301)-(16-J301))*0.153)),0)+IF(F301="JnEČ",IF(L301&gt;15,0,IF(J301&gt;15,(16-L301)*0.0765,((16-L301)-(16-J301))*0.0765)),0)+IF(F301="JčPČ",IF(L301&gt;15,0,IF(J301&gt;15,(16-L301)*0.06375,((16-L301)-(16-J301))*0.06375)),0)+IF(F301="JčEČ",IF(L301&gt;15,0,IF(J301&gt;15,(16-L301)*0.051,((16-L301)-(16-J301))*0.051)),0)+IF(F301="NEAK",IF(L301&gt;23,0,IF(J301&gt;23,(24-L301)*0.03444,((24-L301)-(24-J301))*0.03444)),0))</f>
        <v>1.5299999999999998</v>
      </c>
      <c r="Q301" s="13">
        <f t="shared" ref="Q301:Q309" si="154">IF(ISERROR(P301*100/N301),0,(P301*100/N301))</f>
        <v>4.4999999999999991</v>
      </c>
      <c r="R301" s="12">
        <f t="shared" ref="R301:R309" si="155">IF(Q301&lt;=30,O301+P301,O301+O301*0.3)*IF(G301=1,0.4,IF(G301=2,0.75,IF(G301="1 (kas 4 m. 1 k. nerengiamos)",0.52,1)))*IF(D301="olimpinė",1,IF(M301="Ne",0.5,1))*IF(OR(A$5="Lietuvos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federacija"),IF(OR(J301&lt;8,K301&lt;16),0,1),1)*E301*IF(I301&lt;=1,1,1/I301)*IF(OR(A$5="Lietuvos golfo federacija",A$5="Lietuvos lengvosios atletikos federacija",A$5="Lietuvos šaudymo sporto sąjunga",A$5="Lietuvos lankininkų federacija", A$5="Lietuvos šiuolaikinės penkiakovės federacija", A$5="Lietuvos žolės riedulio federacija", A$5="Lietuvos fechtavimo federacija"),1.02,1)*IF(OR(A$5="Lietuvos dviračių sporto federacija",A$5="Lietuvos biatlono federacija",A$5="Asociacija „Hockey Lithuania“",A$5=" Lietuvos nacionalinė slidinėjimo asociacija",A$5=" Lietuvos orientavimosi sporto federacija 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14.496240000000002</v>
      </c>
    </row>
    <row r="302" spans="1:18">
      <c r="A302" s="38">
        <v>2</v>
      </c>
      <c r="B302" s="47" t="s">
        <v>129</v>
      </c>
      <c r="C302" s="47" t="s">
        <v>117</v>
      </c>
      <c r="D302" s="47" t="s">
        <v>118</v>
      </c>
      <c r="E302" s="47">
        <v>1</v>
      </c>
      <c r="F302" s="47" t="s">
        <v>101</v>
      </c>
      <c r="G302" s="47">
        <v>1</v>
      </c>
      <c r="H302" s="47" t="s">
        <v>119</v>
      </c>
      <c r="I302" s="47"/>
      <c r="J302" s="47">
        <v>27</v>
      </c>
      <c r="K302" s="47"/>
      <c r="L302" s="47">
        <v>4</v>
      </c>
      <c r="M302" s="47" t="s">
        <v>119</v>
      </c>
      <c r="N302" s="4">
        <f t="shared" si="151"/>
        <v>12</v>
      </c>
      <c r="O302" s="11">
        <f t="shared" si="152"/>
        <v>12</v>
      </c>
      <c r="P302" s="5">
        <f t="shared" si="153"/>
        <v>1.224</v>
      </c>
      <c r="Q302" s="13">
        <f t="shared" si="154"/>
        <v>10.199999999999999</v>
      </c>
      <c r="R302" s="12">
        <f t="shared" si="155"/>
        <v>5.3953920000000002</v>
      </c>
    </row>
    <row r="303" spans="1:18">
      <c r="A303" s="38">
        <v>3</v>
      </c>
      <c r="B303" s="47" t="s">
        <v>133</v>
      </c>
      <c r="C303" s="47" t="s">
        <v>117</v>
      </c>
      <c r="D303" s="47" t="s">
        <v>118</v>
      </c>
      <c r="E303" s="47">
        <v>1</v>
      </c>
      <c r="F303" s="47" t="s">
        <v>101</v>
      </c>
      <c r="G303" s="47">
        <v>1</v>
      </c>
      <c r="H303" s="47" t="s">
        <v>119</v>
      </c>
      <c r="I303" s="47"/>
      <c r="J303" s="47">
        <v>27</v>
      </c>
      <c r="K303" s="47"/>
      <c r="L303" s="47">
        <v>26</v>
      </c>
      <c r="M303" s="47" t="s">
        <v>119</v>
      </c>
      <c r="N303" s="4">
        <f t="shared" si="151"/>
        <v>0</v>
      </c>
      <c r="O303" s="11">
        <f t="shared" si="152"/>
        <v>0</v>
      </c>
      <c r="P303" s="5">
        <f t="shared" si="153"/>
        <v>0</v>
      </c>
      <c r="Q303" s="13">
        <f t="shared" si="154"/>
        <v>0</v>
      </c>
      <c r="R303" s="12">
        <f t="shared" si="155"/>
        <v>0</v>
      </c>
    </row>
    <row r="304" spans="1:18">
      <c r="A304" s="38">
        <v>4</v>
      </c>
      <c r="B304" s="47" t="s">
        <v>123</v>
      </c>
      <c r="C304" s="47" t="s">
        <v>117</v>
      </c>
      <c r="D304" s="47" t="s">
        <v>118</v>
      </c>
      <c r="E304" s="47">
        <v>1</v>
      </c>
      <c r="F304" s="47" t="s">
        <v>101</v>
      </c>
      <c r="G304" s="47">
        <v>1</v>
      </c>
      <c r="H304" s="47" t="s">
        <v>119</v>
      </c>
      <c r="I304" s="47"/>
      <c r="J304" s="47">
        <v>36</v>
      </c>
      <c r="K304" s="47"/>
      <c r="L304" s="47">
        <v>2</v>
      </c>
      <c r="M304" s="47" t="s">
        <v>119</v>
      </c>
      <c r="N304" s="4">
        <f t="shared" si="151"/>
        <v>26.04</v>
      </c>
      <c r="O304" s="11">
        <f t="shared" si="152"/>
        <v>26.04</v>
      </c>
      <c r="P304" s="5">
        <f t="shared" si="153"/>
        <v>1.4279999999999999</v>
      </c>
      <c r="Q304" s="13">
        <f t="shared" si="154"/>
        <v>5.4838709677419351</v>
      </c>
      <c r="R304" s="12">
        <f t="shared" si="155"/>
        <v>11.206944000000002</v>
      </c>
    </row>
    <row r="305" spans="1:18">
      <c r="A305" s="38">
        <v>5</v>
      </c>
      <c r="B305" s="47" t="s">
        <v>139</v>
      </c>
      <c r="C305" s="47" t="s">
        <v>117</v>
      </c>
      <c r="D305" s="47" t="s">
        <v>118</v>
      </c>
      <c r="E305" s="47">
        <v>1</v>
      </c>
      <c r="F305" s="47" t="s">
        <v>101</v>
      </c>
      <c r="G305" s="47">
        <v>1</v>
      </c>
      <c r="H305" s="47" t="s">
        <v>119</v>
      </c>
      <c r="I305" s="47"/>
      <c r="J305" s="47">
        <v>36</v>
      </c>
      <c r="K305" s="47"/>
      <c r="L305" s="47">
        <v>25</v>
      </c>
      <c r="M305" s="47" t="s">
        <v>119</v>
      </c>
      <c r="N305" s="4">
        <f t="shared" si="151"/>
        <v>0</v>
      </c>
      <c r="O305" s="11">
        <f t="shared" si="152"/>
        <v>0</v>
      </c>
      <c r="P305" s="5">
        <f t="shared" si="153"/>
        <v>0</v>
      </c>
      <c r="Q305" s="13">
        <f t="shared" si="154"/>
        <v>0</v>
      </c>
      <c r="R305" s="12">
        <f t="shared" si="155"/>
        <v>0</v>
      </c>
    </row>
    <row r="306" spans="1:18">
      <c r="A306" s="38">
        <v>6</v>
      </c>
      <c r="B306" s="47" t="s">
        <v>131</v>
      </c>
      <c r="C306" s="47" t="s">
        <v>117</v>
      </c>
      <c r="D306" s="47" t="s">
        <v>118</v>
      </c>
      <c r="E306" s="47">
        <v>1</v>
      </c>
      <c r="F306" s="47" t="s">
        <v>101</v>
      </c>
      <c r="G306" s="47">
        <v>1</v>
      </c>
      <c r="H306" s="47" t="s">
        <v>119</v>
      </c>
      <c r="I306" s="47"/>
      <c r="J306" s="47">
        <v>36</v>
      </c>
      <c r="K306" s="47"/>
      <c r="L306" s="47">
        <v>30</v>
      </c>
      <c r="M306" s="47" t="s">
        <v>119</v>
      </c>
      <c r="N306" s="4">
        <f t="shared" si="151"/>
        <v>0</v>
      </c>
      <c r="O306" s="11">
        <f t="shared" si="152"/>
        <v>0</v>
      </c>
      <c r="P306" s="5">
        <f t="shared" si="153"/>
        <v>0</v>
      </c>
      <c r="Q306" s="13">
        <f t="shared" si="154"/>
        <v>0</v>
      </c>
      <c r="R306" s="12">
        <f t="shared" si="155"/>
        <v>0</v>
      </c>
    </row>
    <row r="307" spans="1:18">
      <c r="A307" s="38">
        <v>7</v>
      </c>
      <c r="B307" s="47" t="s">
        <v>140</v>
      </c>
      <c r="C307" s="47" t="s">
        <v>125</v>
      </c>
      <c r="D307" s="47" t="s">
        <v>126</v>
      </c>
      <c r="E307" s="47">
        <v>2</v>
      </c>
      <c r="F307" s="47" t="s">
        <v>101</v>
      </c>
      <c r="G307" s="47">
        <v>1</v>
      </c>
      <c r="H307" s="47" t="s">
        <v>119</v>
      </c>
      <c r="I307" s="47"/>
      <c r="J307" s="47">
        <v>15</v>
      </c>
      <c r="K307" s="47"/>
      <c r="L307" s="47">
        <v>3</v>
      </c>
      <c r="M307" s="47" t="s">
        <v>119</v>
      </c>
      <c r="N307" s="4">
        <f t="shared" si="151"/>
        <v>19.3125</v>
      </c>
      <c r="O307" s="11">
        <f t="shared" si="152"/>
        <v>19.3125</v>
      </c>
      <c r="P307" s="5">
        <f t="shared" si="153"/>
        <v>1.224</v>
      </c>
      <c r="Q307" s="13">
        <f t="shared" si="154"/>
        <v>6.3378640776699022</v>
      </c>
      <c r="R307" s="12">
        <f t="shared" si="155"/>
        <v>16.757784000000001</v>
      </c>
    </row>
    <row r="308" spans="1:18">
      <c r="A308" s="38">
        <v>8</v>
      </c>
      <c r="B308" s="47" t="s">
        <v>141</v>
      </c>
      <c r="C308" s="47" t="s">
        <v>137</v>
      </c>
      <c r="D308" s="47" t="s">
        <v>126</v>
      </c>
      <c r="E308" s="47">
        <v>3</v>
      </c>
      <c r="F308" s="47" t="s">
        <v>101</v>
      </c>
      <c r="G308" s="47">
        <v>1</v>
      </c>
      <c r="H308" s="47" t="s">
        <v>119</v>
      </c>
      <c r="I308" s="47"/>
      <c r="J308" s="47">
        <v>7</v>
      </c>
      <c r="K308" s="47"/>
      <c r="L308" s="47">
        <v>6</v>
      </c>
      <c r="M308" s="47" t="s">
        <v>119</v>
      </c>
      <c r="N308" s="4">
        <f t="shared" si="151"/>
        <v>4.375</v>
      </c>
      <c r="O308" s="11">
        <f t="shared" si="152"/>
        <v>4.375</v>
      </c>
      <c r="P308" s="5">
        <f t="shared" si="153"/>
        <v>0.10199999999999999</v>
      </c>
      <c r="Q308" s="13">
        <f t="shared" si="154"/>
        <v>2.3314285714285714</v>
      </c>
      <c r="R308" s="12">
        <f t="shared" si="155"/>
        <v>5.4798480000000005</v>
      </c>
    </row>
    <row r="309" spans="1:18">
      <c r="A309" s="38">
        <v>9</v>
      </c>
      <c r="B309" s="47" t="s">
        <v>142</v>
      </c>
      <c r="C309" s="47" t="s">
        <v>137</v>
      </c>
      <c r="D309" s="47" t="s">
        <v>126</v>
      </c>
      <c r="E309" s="47">
        <v>3</v>
      </c>
      <c r="F309" s="47" t="s">
        <v>101</v>
      </c>
      <c r="G309" s="47">
        <v>1</v>
      </c>
      <c r="H309" s="47" t="s">
        <v>119</v>
      </c>
      <c r="I309" s="47"/>
      <c r="J309" s="47">
        <v>7</v>
      </c>
      <c r="K309" s="47"/>
      <c r="L309" s="47">
        <v>7</v>
      </c>
      <c r="M309" s="47" t="s">
        <v>119</v>
      </c>
      <c r="N309" s="4">
        <f t="shared" si="151"/>
        <v>3.9375</v>
      </c>
      <c r="O309" s="11">
        <f t="shared" si="152"/>
        <v>0</v>
      </c>
      <c r="P309" s="5">
        <f t="shared" si="153"/>
        <v>0</v>
      </c>
      <c r="Q309" s="13">
        <f t="shared" si="154"/>
        <v>0</v>
      </c>
      <c r="R309" s="12">
        <f t="shared" si="155"/>
        <v>0</v>
      </c>
    </row>
    <row r="310" spans="1:18">
      <c r="A310" s="73" t="s">
        <v>3</v>
      </c>
      <c r="B310" s="74"/>
      <c r="C310" s="74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5"/>
      <c r="R310" s="12">
        <f>SUM(R301:R309)</f>
        <v>53.336207999999999</v>
      </c>
    </row>
    <row r="311" spans="1:18" ht="15.75">
      <c r="A311" s="24" t="s">
        <v>143</v>
      </c>
      <c r="B311" s="24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9"/>
    </row>
    <row r="312" spans="1:18">
      <c r="A312" s="35" t="s">
        <v>108</v>
      </c>
      <c r="B312" s="35"/>
      <c r="C312" s="35"/>
      <c r="D312" s="35"/>
      <c r="E312" s="35"/>
      <c r="F312" s="35"/>
      <c r="G312" s="35"/>
      <c r="H312" s="35"/>
      <c r="I312" s="35"/>
      <c r="J312" s="18"/>
      <c r="K312" s="18"/>
      <c r="L312" s="18"/>
      <c r="M312" s="18"/>
      <c r="N312" s="18"/>
      <c r="O312" s="18"/>
      <c r="P312" s="18"/>
      <c r="Q312" s="18"/>
      <c r="R312" s="19"/>
    </row>
    <row r="313" spans="1:18" s="10" customFormat="1">
      <c r="A313" s="35"/>
      <c r="B313" s="35"/>
      <c r="C313" s="35"/>
      <c r="D313" s="35"/>
      <c r="E313" s="35"/>
      <c r="F313" s="35"/>
      <c r="G313" s="35"/>
      <c r="H313" s="35"/>
      <c r="I313" s="35"/>
      <c r="J313" s="18"/>
      <c r="K313" s="18"/>
      <c r="L313" s="18"/>
      <c r="M313" s="18"/>
      <c r="N313" s="18"/>
      <c r="O313" s="18"/>
      <c r="P313" s="18"/>
      <c r="Q313" s="18"/>
      <c r="R313" s="19"/>
    </row>
    <row r="314" spans="1:18">
      <c r="A314" s="70" t="s">
        <v>160</v>
      </c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39"/>
      <c r="R314" s="10"/>
    </row>
    <row r="315" spans="1:18" ht="18">
      <c r="A315" s="62" t="s">
        <v>109</v>
      </c>
      <c r="B315" s="63"/>
      <c r="C315" s="63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9"/>
      <c r="R315" s="10"/>
    </row>
    <row r="316" spans="1:18">
      <c r="A316" s="60" t="s">
        <v>2</v>
      </c>
      <c r="B316" s="72"/>
      <c r="C316" s="72"/>
      <c r="D316" s="72"/>
      <c r="E316" s="72"/>
      <c r="F316" s="72"/>
      <c r="G316" s="72"/>
      <c r="H316" s="72"/>
      <c r="I316" s="72"/>
      <c r="J316" s="72"/>
      <c r="K316" s="72"/>
      <c r="L316" s="72"/>
      <c r="M316" s="72"/>
      <c r="N316" s="72"/>
      <c r="O316" s="72"/>
      <c r="P316" s="72"/>
      <c r="Q316" s="39"/>
      <c r="R316" s="10"/>
    </row>
    <row r="317" spans="1:18">
      <c r="A317" s="49">
        <v>1</v>
      </c>
      <c r="B317" s="47" t="s">
        <v>129</v>
      </c>
      <c r="C317" s="47" t="s">
        <v>144</v>
      </c>
      <c r="D317" s="47" t="s">
        <v>118</v>
      </c>
      <c r="E317" s="47">
        <v>1</v>
      </c>
      <c r="F317" s="47" t="s">
        <v>102</v>
      </c>
      <c r="G317" s="47">
        <v>1</v>
      </c>
      <c r="H317" s="47" t="s">
        <v>119</v>
      </c>
      <c r="I317" s="47"/>
      <c r="J317" s="47">
        <v>46</v>
      </c>
      <c r="K317" s="47"/>
      <c r="L317" s="47">
        <v>17</v>
      </c>
      <c r="M317" s="47" t="s">
        <v>119</v>
      </c>
      <c r="N317" s="4">
        <f t="shared" ref="N317" si="156">(IF(F317="OŽ",IF(L317=1,550.8,IF(L317=2,426.38,IF(L317=3,342.14,IF(L317=4,181.44,IF(L317=5,168.48,IF(L317=6,155.52,IF(L317=7,148.5,IF(L317=8,144,0))))))))+IF(L317&lt;=8,0,IF(L317&lt;=16,137.7,IF(L317&lt;=24,108,IF(L317&lt;=32,80.1,IF(L317&lt;=36,52.2,0)))))-IF(L317&lt;=8,0,IF(L317&lt;=16,(L317-9)*2.754,IF(L317&lt;=24,(L317-17)* 2.754,IF(L317&lt;=32,(L317-25)* 2.754,IF(L317&lt;=36,(L317-33)*2.754,0))))),0)+IF(F317="PČ",IF(L317=1,449,IF(L317=2,314.6,IF(L317=3,238,IF(L317=4,172,IF(L317=5,159,IF(L317=6,145,IF(L317=7,132,IF(L317=8,119,0))))))))+IF(L317&lt;=8,0,IF(L317&lt;=16,88,IF(L317&lt;=24,55,IF(L317&lt;=32,22,0))))-IF(L317&lt;=8,0,IF(L317&lt;=16,(L317-9)*2.245,IF(L317&lt;=24,(L317-17)*2.245,IF(L317&lt;=32,(L317-25)*2.245,0)))),0)+IF(F317="PČneol",IF(L317=1,85,IF(L317=2,64.61,IF(L317=3,50.76,IF(L317=4,16.25,IF(L317=5,15,IF(L317=6,13.75,IF(L317=7,12.5,IF(L317=8,11.25,0))))))))+IF(L317&lt;=8,0,IF(L317&lt;=16,9,0))-IF(L317&lt;=8,0,IF(L317&lt;=16,(L317-9)*0.425,0)),0)+IF(F317="PŽ",IF(L317=1,85,IF(L317=2,59.5,IF(L317=3,45,IF(L317=4,32.5,IF(L317=5,30,IF(L317=6,27.5,IF(L317=7,25,IF(L317=8,22.5,0))))))))+IF(L317&lt;=8,0,IF(L317&lt;=16,19,IF(L317&lt;=24,13,IF(L317&lt;=32,8,0))))-IF(L317&lt;=8,0,IF(L317&lt;=16,(L317-9)*0.425,IF(L317&lt;=24,(L317-17)*0.425,IF(L317&lt;=32,(L317-25)*0.425,0)))),0)+IF(F317="EČ",IF(L317=1,204,IF(L317=2,156.24,IF(L317=3,123.84,IF(L317=4,72,IF(L317=5,66,IF(L317=6,60,IF(L317=7,54,IF(L317=8,48,0))))))))+IF(L317&lt;=8,0,IF(L317&lt;=16,40,IF(L317&lt;=24,25,0)))-IF(L317&lt;=8,0,IF(L317&lt;=16,(L317-9)*1.02,IF(L317&lt;=24,(L317-17)*1.02,0))),0)+IF(F317="EČneol",IF(L317=1,68,IF(L317=2,51.69,IF(L317=3,40.61,IF(L317=4,13,IF(L317=5,12,IF(L317=6,11,IF(L317=7,10,IF(L317=8,9,0)))))))))+IF(F317="EŽ",IF(L317=1,68,IF(L317=2,47.6,IF(L317=3,36,IF(L317=4,18,IF(L317=5,16.5,IF(L317=6,15,IF(L317=7,13.5,IF(L317=8,12,0))))))))+IF(L317&lt;=8,0,IF(L317&lt;=16,10,IF(L317&lt;=24,6,0)))-IF(L317&lt;=8,0,IF(L317&lt;=16,(L317-9)*0.34,IF(L317&lt;=24,(L317-17)*0.34,0))),0)+IF(F317="PT",IF(L317=1,68,IF(L317=2,52.08,IF(L317=3,41.28,IF(L317=4,24,IF(L317=5,22,IF(L317=6,20,IF(L317=7,18,IF(L317=8,16,0))))))))+IF(L317&lt;=8,0,IF(L317&lt;=16,13,IF(L317&lt;=24,9,IF(L317&lt;=32,4,0))))-IF(L317&lt;=8,0,IF(L317&lt;=16,(L317-9)*0.34,IF(L317&lt;=24,(L317-17)*0.34,IF(L317&lt;=32,(L317-25)*0.34,0)))),0)+IF(F317="JOŽ",IF(L317=1,85,IF(L317=2,59.5,IF(L317=3,45,IF(L317=4,32.5,IF(L317=5,30,IF(L317=6,27.5,IF(L317=7,25,IF(L317=8,22.5,0))))))))+IF(L317&lt;=8,0,IF(L317&lt;=16,19,IF(L317&lt;=24,13,0)))-IF(L317&lt;=8,0,IF(L317&lt;=16,(L317-9)*0.425,IF(L317&lt;=24,(L317-17)*0.425,0))),0)+IF(F317="JPČ",IF(L317=1,68,IF(L317=2,47.6,IF(L317=3,36,IF(L317=4,26,IF(L317=5,24,IF(L317=6,22,IF(L317=7,20,IF(L317=8,18,0))))))))+IF(L317&lt;=8,0,IF(L317&lt;=16,13,IF(L317&lt;=24,9,0)))-IF(L317&lt;=8,0,IF(L317&lt;=16,(L317-9)*0.34,IF(L317&lt;=24,(L317-17)*0.34,0))),0)+IF(F317="JEČ",IF(L317=1,34,IF(L317=2,26.04,IF(L317=3,20.6,IF(L317=4,12,IF(L317=5,11,IF(L317=6,10,IF(L317=7,9,IF(L317=8,8,0))))))))+IF(L317&lt;=8,0,IF(L317&lt;=16,6,0))-IF(L317&lt;=8,0,IF(L317&lt;=16,(L317-9)*0.17,0)),0)+IF(F317="JEOF",IF(L317=1,34,IF(L317=2,26.04,IF(L317=3,20.6,IF(L317=4,12,IF(L317=5,11,IF(L317=6,10,IF(L317=7,9,IF(L317=8,8,0))))))))+IF(L317&lt;=8,0,IF(L317&lt;=16,6,0))-IF(L317&lt;=8,0,IF(L317&lt;=16,(L317-9)*0.17,0)),0)+IF(F317="JnPČ",IF(L317=1,51,IF(L317=2,35.7,IF(L317=3,27,IF(L317=4,19.5,IF(L317=5,18,IF(L317=6,16.5,IF(L317=7,15,IF(L317=8,13.5,0))))))))+IF(L317&lt;=8,0,IF(L317&lt;=16,10,0))-IF(L317&lt;=8,0,IF(L317&lt;=16,(L317-9)*0.255,0)),0)+IF(F317="JnEČ",IF(L317=1,25.5,IF(L317=2,19.53,IF(L317=3,15.48,IF(L317=4,9,IF(L317=5,8.25,IF(L317=6,7.5,IF(L317=7,6.75,IF(L317=8,6,0))))))))+IF(L317&lt;=8,0,IF(L317&lt;=16,5,0))-IF(L317&lt;=8,0,IF(L317&lt;=16,(L317-9)*0.1275,0)),0)+IF(F317="JčPČ",IF(L317=1,21.25,IF(L317=2,14.5,IF(L317=3,11.5,IF(L317=4,7,IF(L317=5,6.5,IF(L317=6,6,IF(L317=7,5.5,IF(L317=8,5,0))))))))+IF(L317&lt;=8,0,IF(L317&lt;=16,4,0))-IF(L317&lt;=8,0,IF(L317&lt;=16,(L317-9)*0.10625,0)),0)+IF(F317="JčEČ",IF(L317=1,17,IF(L317=2,13.02,IF(L317=3,10.32,IF(L317=4,6,IF(L317=5,5.5,IF(L317=6,5,IF(L317=7,4.5,IF(L317=8,4,0))))))))+IF(L317&lt;=8,0,IF(L317&lt;=16,3,0))-IF(L317&lt;=8,0,IF(L317&lt;=16,(L317-9)*0.085,0)),0)+IF(F317="NEAK",IF(L317=1,11.48,IF(L317=2,8.79,IF(L317=3,6.97,IF(L317=4,4.05,IF(L317=5,3.71,IF(L317=6,3.38,IF(L317=7,3.04,IF(L317=8,2.7,0))))))))+IF(L317&lt;=8,0,IF(L317&lt;=16,2,IF(L317&lt;=24,1.3,0)))-IF(L317&lt;=8,0,IF(L317&lt;=16,(L317-9)*0.0574,IF(L317&lt;=24,(L317-17)*0.0574,0))),0))*IF(L317&lt;0,1,IF(OR(F317="PČ",F317="PŽ",F317="PT"),IF(J317&lt;32,J317/32,1),1))* IF(L317&lt;0,1,IF(OR(F317="EČ",F317="EŽ",F317="JOŽ",F317="JPČ",F317="NEAK"),IF(J317&lt;24,J317/24,1),1))*IF(L317&lt;0,1,IF(OR(F317="PČneol",F317="JEČ",F317="JEOF",F317="JnPČ",F317="JnEČ",F317="JčPČ",F317="JčEČ"),IF(J317&lt;16,J317/16,1),1))*IF(L317&lt;0,1,IF(F317="EČneol",IF(J317&lt;8,J317/8,1),1))</f>
        <v>0</v>
      </c>
      <c r="O317" s="11">
        <f t="shared" ref="O317" si="157">IF(F317="OŽ",N317,IF(H317="Ne",IF(J317*0.3&lt;J317-L317,N317,0),IF(J317*0.1&lt;J317-L317,N317,0)))</f>
        <v>0</v>
      </c>
      <c r="P317" s="5">
        <f t="shared" ref="P317" si="158">IF(O317=0,0,IF(F317="OŽ",IF(L317&gt;35,0,IF(J317&gt;35,(36-L317)*1.836,((36-L317)-(36-J317))*1.836)),0)+IF(F317="PČ",IF(L317&gt;31,0,IF(J317&gt;31,(32-L317)*1.347,((32-L317)-(32-J317))*1.347)),0)+ IF(F317="PČneol",IF(L317&gt;15,0,IF(J317&gt;15,(16-L317)*0.255,((16-L317)-(16-J317))*0.255)),0)+IF(F317="PŽ",IF(L317&gt;31,0,IF(J317&gt;31,(32-L317)*0.255,((32-L317)-(32-J317))*0.255)),0)+IF(F317="EČ",IF(L317&gt;23,0,IF(J317&gt;23,(24-L317)*0.612,((24-L317)-(24-J317))*0.612)),0)+IF(F317="EČneol",IF(L317&gt;7,0,IF(J317&gt;7,(8-L317)*0.204,((8-L317)-(8-J317))*0.204)),0)+IF(F317="EŽ",IF(L317&gt;23,0,IF(J317&gt;23,(24-L317)*0.204,((24-L317)-(24-J317))*0.204)),0)+IF(F317="PT",IF(L317&gt;31,0,IF(J317&gt;31,(32-L317)*0.204,((32-L317)-(32-J317))*0.204)),0)+IF(F317="JOŽ",IF(L317&gt;23,0,IF(J317&gt;23,(24-L317)*0.255,((24-L317)-(24-J317))*0.255)),0)+IF(F317="JPČ",IF(L317&gt;23,0,IF(J317&gt;23,(24-L317)*0.204,((24-L317)-(24-J317))*0.204)),0)+IF(F317="JEČ",IF(L317&gt;15,0,IF(J317&gt;15,(16-L317)*0.102,((16-L317)-(16-J317))*0.102)),0)+IF(F317="JEOF",IF(L317&gt;15,0,IF(J317&gt;15,(16-L317)*0.102,((16-L317)-(16-J317))*0.102)),0)+IF(F317="JnPČ",IF(L317&gt;15,0,IF(J317&gt;15,(16-L317)*0.153,((16-L317)-(16-J317))*0.153)),0)+IF(F317="JnEČ",IF(L317&gt;15,0,IF(J317&gt;15,(16-L317)*0.0765,((16-L317)-(16-J317))*0.0765)),0)+IF(F317="JčPČ",IF(L317&gt;15,0,IF(J317&gt;15,(16-L317)*0.06375,((16-L317)-(16-J317))*0.06375)),0)+IF(F317="JčEČ",IF(L317&gt;15,0,IF(J317&gt;15,(16-L317)*0.051,((16-L317)-(16-J317))*0.051)),0)+IF(F317="NEAK",IF(L317&gt;23,0,IF(J317&gt;23,(24-L317)*0.03444,((24-L317)-(24-J317))*0.03444)),0))</f>
        <v>0</v>
      </c>
      <c r="Q317" s="13">
        <f t="shared" ref="Q317" si="159">IF(ISERROR(P317*100/N317),0,(P317*100/N317))</f>
        <v>0</v>
      </c>
      <c r="R317" s="12">
        <f t="shared" ref="R317" si="160">IF(Q317&lt;=30,O317+P317,O317+O317*0.3)*IF(G317=1,0.4,IF(G317=2,0.75,IF(G317="1 (kas 4 m. 1 k. nerengiamos)",0.52,1)))*IF(D317="olimpinė",1,IF(M317="Ne",0.5,1))*IF(OR(A$5="Lietuvos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federacija"),IF(OR(J317&lt;8,K317&lt;16),0,1),1)*E317*IF(I317&lt;=1,1,1/I317)*IF(OR(A$5="Lietuvos golfo federacija",A$5="Lietuvos lengvosios atletikos federacija",A$5="Lietuvos šaudymo sporto sąjunga",A$5="Lietuvos lankininkų federacija", A$5="Lietuvos šiuolaikinės penkiakovės federacija", A$5="Lietuvos žolės riedulio federacija", A$5="Lietuvos fechtavimo federacija"),1.02,1)*IF(OR(A$5="Lietuvos dviračių sporto federacija",A$5="Lietuvos biatlono federacija",A$5="Asociacija „Hockey Lithuania“",A$5=" Lietuvos nacionalinė slidinėjimo asociacija",A$5=" Lietuvos orientavimosi sporto federacija 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0</v>
      </c>
    </row>
    <row r="318" spans="1:18">
      <c r="A318" s="49">
        <v>2</v>
      </c>
      <c r="B318" s="47" t="s">
        <v>145</v>
      </c>
      <c r="C318" s="47" t="s">
        <v>117</v>
      </c>
      <c r="D318" s="47" t="s">
        <v>118</v>
      </c>
      <c r="E318" s="47">
        <v>1</v>
      </c>
      <c r="F318" s="47" t="s">
        <v>102</v>
      </c>
      <c r="G318" s="47">
        <v>1</v>
      </c>
      <c r="H318" s="47" t="s">
        <v>119</v>
      </c>
      <c r="I318" s="47"/>
      <c r="J318" s="47">
        <v>46</v>
      </c>
      <c r="K318" s="47"/>
      <c r="L318" s="47">
        <v>45</v>
      </c>
      <c r="M318" s="47" t="s">
        <v>119</v>
      </c>
      <c r="N318" s="4">
        <f t="shared" ref="N318:N327" si="161">(IF(F318="OŽ",IF(L318=1,550.8,IF(L318=2,426.38,IF(L318=3,342.14,IF(L318=4,181.44,IF(L318=5,168.48,IF(L318=6,155.52,IF(L318=7,148.5,IF(L318=8,144,0))))))))+IF(L318&lt;=8,0,IF(L318&lt;=16,137.7,IF(L318&lt;=24,108,IF(L318&lt;=32,80.1,IF(L318&lt;=36,52.2,0)))))-IF(L318&lt;=8,0,IF(L318&lt;=16,(L318-9)*2.754,IF(L318&lt;=24,(L318-17)* 2.754,IF(L318&lt;=32,(L318-25)* 2.754,IF(L318&lt;=36,(L318-33)*2.754,0))))),0)+IF(F318="PČ",IF(L318=1,449,IF(L318=2,314.6,IF(L318=3,238,IF(L318=4,172,IF(L318=5,159,IF(L318=6,145,IF(L318=7,132,IF(L318=8,119,0))))))))+IF(L318&lt;=8,0,IF(L318&lt;=16,88,IF(L318&lt;=24,55,IF(L318&lt;=32,22,0))))-IF(L318&lt;=8,0,IF(L318&lt;=16,(L318-9)*2.245,IF(L318&lt;=24,(L318-17)*2.245,IF(L318&lt;=32,(L318-25)*2.245,0)))),0)+IF(F318="PČneol",IF(L318=1,85,IF(L318=2,64.61,IF(L318=3,50.76,IF(L318=4,16.25,IF(L318=5,15,IF(L318=6,13.75,IF(L318=7,12.5,IF(L318=8,11.25,0))))))))+IF(L318&lt;=8,0,IF(L318&lt;=16,9,0))-IF(L318&lt;=8,0,IF(L318&lt;=16,(L318-9)*0.425,0)),0)+IF(F318="PŽ",IF(L318=1,85,IF(L318=2,59.5,IF(L318=3,45,IF(L318=4,32.5,IF(L318=5,30,IF(L318=6,27.5,IF(L318=7,25,IF(L318=8,22.5,0))))))))+IF(L318&lt;=8,0,IF(L318&lt;=16,19,IF(L318&lt;=24,13,IF(L318&lt;=32,8,0))))-IF(L318&lt;=8,0,IF(L318&lt;=16,(L318-9)*0.425,IF(L318&lt;=24,(L318-17)*0.425,IF(L318&lt;=32,(L318-25)*0.425,0)))),0)+IF(F318="EČ",IF(L318=1,204,IF(L318=2,156.24,IF(L318=3,123.84,IF(L318=4,72,IF(L318=5,66,IF(L318=6,60,IF(L318=7,54,IF(L318=8,48,0))))))))+IF(L318&lt;=8,0,IF(L318&lt;=16,40,IF(L318&lt;=24,25,0)))-IF(L318&lt;=8,0,IF(L318&lt;=16,(L318-9)*1.02,IF(L318&lt;=24,(L318-17)*1.02,0))),0)+IF(F318="EČneol",IF(L318=1,68,IF(L318=2,51.69,IF(L318=3,40.61,IF(L318=4,13,IF(L318=5,12,IF(L318=6,11,IF(L318=7,10,IF(L318=8,9,0)))))))))+IF(F318="EŽ",IF(L318=1,68,IF(L318=2,47.6,IF(L318=3,36,IF(L318=4,18,IF(L318=5,16.5,IF(L318=6,15,IF(L318=7,13.5,IF(L318=8,12,0))))))))+IF(L318&lt;=8,0,IF(L318&lt;=16,10,IF(L318&lt;=24,6,0)))-IF(L318&lt;=8,0,IF(L318&lt;=16,(L318-9)*0.34,IF(L318&lt;=24,(L318-17)*0.34,0))),0)+IF(F318="PT",IF(L318=1,68,IF(L318=2,52.08,IF(L318=3,41.28,IF(L318=4,24,IF(L318=5,22,IF(L318=6,20,IF(L318=7,18,IF(L318=8,16,0))))))))+IF(L318&lt;=8,0,IF(L318&lt;=16,13,IF(L318&lt;=24,9,IF(L318&lt;=32,4,0))))-IF(L318&lt;=8,0,IF(L318&lt;=16,(L318-9)*0.34,IF(L318&lt;=24,(L318-17)*0.34,IF(L318&lt;=32,(L318-25)*0.34,0)))),0)+IF(F318="JOŽ",IF(L318=1,85,IF(L318=2,59.5,IF(L318=3,45,IF(L318=4,32.5,IF(L318=5,30,IF(L318=6,27.5,IF(L318=7,25,IF(L318=8,22.5,0))))))))+IF(L318&lt;=8,0,IF(L318&lt;=16,19,IF(L318&lt;=24,13,0)))-IF(L318&lt;=8,0,IF(L318&lt;=16,(L318-9)*0.425,IF(L318&lt;=24,(L318-17)*0.425,0))),0)+IF(F318="JPČ",IF(L318=1,68,IF(L318=2,47.6,IF(L318=3,36,IF(L318=4,26,IF(L318=5,24,IF(L318=6,22,IF(L318=7,20,IF(L318=8,18,0))))))))+IF(L318&lt;=8,0,IF(L318&lt;=16,13,IF(L318&lt;=24,9,0)))-IF(L318&lt;=8,0,IF(L318&lt;=16,(L318-9)*0.34,IF(L318&lt;=24,(L318-17)*0.34,0))),0)+IF(F318="JEČ",IF(L318=1,34,IF(L318=2,26.04,IF(L318=3,20.6,IF(L318=4,12,IF(L318=5,11,IF(L318=6,10,IF(L318=7,9,IF(L318=8,8,0))))))))+IF(L318&lt;=8,0,IF(L318&lt;=16,6,0))-IF(L318&lt;=8,0,IF(L318&lt;=16,(L318-9)*0.17,0)),0)+IF(F318="JEOF",IF(L318=1,34,IF(L318=2,26.04,IF(L318=3,20.6,IF(L318=4,12,IF(L318=5,11,IF(L318=6,10,IF(L318=7,9,IF(L318=8,8,0))))))))+IF(L318&lt;=8,0,IF(L318&lt;=16,6,0))-IF(L318&lt;=8,0,IF(L318&lt;=16,(L318-9)*0.17,0)),0)+IF(F318="JnPČ",IF(L318=1,51,IF(L318=2,35.7,IF(L318=3,27,IF(L318=4,19.5,IF(L318=5,18,IF(L318=6,16.5,IF(L318=7,15,IF(L318=8,13.5,0))))))))+IF(L318&lt;=8,0,IF(L318&lt;=16,10,0))-IF(L318&lt;=8,0,IF(L318&lt;=16,(L318-9)*0.255,0)),0)+IF(F318="JnEČ",IF(L318=1,25.5,IF(L318=2,19.53,IF(L318=3,15.48,IF(L318=4,9,IF(L318=5,8.25,IF(L318=6,7.5,IF(L318=7,6.75,IF(L318=8,6,0))))))))+IF(L318&lt;=8,0,IF(L318&lt;=16,5,0))-IF(L318&lt;=8,0,IF(L318&lt;=16,(L318-9)*0.1275,0)),0)+IF(F318="JčPČ",IF(L318=1,21.25,IF(L318=2,14.5,IF(L318=3,11.5,IF(L318=4,7,IF(L318=5,6.5,IF(L318=6,6,IF(L318=7,5.5,IF(L318=8,5,0))))))))+IF(L318&lt;=8,0,IF(L318&lt;=16,4,0))-IF(L318&lt;=8,0,IF(L318&lt;=16,(L318-9)*0.10625,0)),0)+IF(F318="JčEČ",IF(L318=1,17,IF(L318=2,13.02,IF(L318=3,10.32,IF(L318=4,6,IF(L318=5,5.5,IF(L318=6,5,IF(L318=7,4.5,IF(L318=8,4,0))))))))+IF(L318&lt;=8,0,IF(L318&lt;=16,3,0))-IF(L318&lt;=8,0,IF(L318&lt;=16,(L318-9)*0.085,0)),0)+IF(F318="NEAK",IF(L318=1,11.48,IF(L318=2,8.79,IF(L318=3,6.97,IF(L318=4,4.05,IF(L318=5,3.71,IF(L318=6,3.38,IF(L318=7,3.04,IF(L318=8,2.7,0))))))))+IF(L318&lt;=8,0,IF(L318&lt;=16,2,IF(L318&lt;=24,1.3,0)))-IF(L318&lt;=8,0,IF(L318&lt;=16,(L318-9)*0.0574,IF(L318&lt;=24,(L318-17)*0.0574,0))),0))*IF(L318&lt;0,1,IF(OR(F318="PČ",F318="PŽ",F318="PT"),IF(J318&lt;32,J318/32,1),1))* IF(L318&lt;0,1,IF(OR(F318="EČ",F318="EŽ",F318="JOŽ",F318="JPČ",F318="NEAK"),IF(J318&lt;24,J318/24,1),1))*IF(L318&lt;0,1,IF(OR(F318="PČneol",F318="JEČ",F318="JEOF",F318="JnPČ",F318="JnEČ",F318="JčPČ",F318="JčEČ"),IF(J318&lt;16,J318/16,1),1))*IF(L318&lt;0,1,IF(F318="EČneol",IF(J318&lt;8,J318/8,1),1))</f>
        <v>0</v>
      </c>
      <c r="O318" s="11">
        <f t="shared" ref="O318:O327" si="162">IF(F318="OŽ",N318,IF(H318="Ne",IF(J318*0.3&lt;J318-L318,N318,0),IF(J318*0.1&lt;J318-L318,N318,0)))</f>
        <v>0</v>
      </c>
      <c r="P318" s="5">
        <f t="shared" ref="P318:P327" si="163">IF(O318=0,0,IF(F318="OŽ",IF(L318&gt;35,0,IF(J318&gt;35,(36-L318)*1.836,((36-L318)-(36-J318))*1.836)),0)+IF(F318="PČ",IF(L318&gt;31,0,IF(J318&gt;31,(32-L318)*1.347,((32-L318)-(32-J318))*1.347)),0)+ IF(F318="PČneol",IF(L318&gt;15,0,IF(J318&gt;15,(16-L318)*0.255,((16-L318)-(16-J318))*0.255)),0)+IF(F318="PŽ",IF(L318&gt;31,0,IF(J318&gt;31,(32-L318)*0.255,((32-L318)-(32-J318))*0.255)),0)+IF(F318="EČ",IF(L318&gt;23,0,IF(J318&gt;23,(24-L318)*0.612,((24-L318)-(24-J318))*0.612)),0)+IF(F318="EČneol",IF(L318&gt;7,0,IF(J318&gt;7,(8-L318)*0.204,((8-L318)-(8-J318))*0.204)),0)+IF(F318="EŽ",IF(L318&gt;23,0,IF(J318&gt;23,(24-L318)*0.204,((24-L318)-(24-J318))*0.204)),0)+IF(F318="PT",IF(L318&gt;31,0,IF(J318&gt;31,(32-L318)*0.204,((32-L318)-(32-J318))*0.204)),0)+IF(F318="JOŽ",IF(L318&gt;23,0,IF(J318&gt;23,(24-L318)*0.255,((24-L318)-(24-J318))*0.255)),0)+IF(F318="JPČ",IF(L318&gt;23,0,IF(J318&gt;23,(24-L318)*0.204,((24-L318)-(24-J318))*0.204)),0)+IF(F318="JEČ",IF(L318&gt;15,0,IF(J318&gt;15,(16-L318)*0.102,((16-L318)-(16-J318))*0.102)),0)+IF(F318="JEOF",IF(L318&gt;15,0,IF(J318&gt;15,(16-L318)*0.102,((16-L318)-(16-J318))*0.102)),0)+IF(F318="JnPČ",IF(L318&gt;15,0,IF(J318&gt;15,(16-L318)*0.153,((16-L318)-(16-J318))*0.153)),0)+IF(F318="JnEČ",IF(L318&gt;15,0,IF(J318&gt;15,(16-L318)*0.0765,((16-L318)-(16-J318))*0.0765)),0)+IF(F318="JčPČ",IF(L318&gt;15,0,IF(J318&gt;15,(16-L318)*0.06375,((16-L318)-(16-J318))*0.06375)),0)+IF(F318="JčEČ",IF(L318&gt;15,0,IF(J318&gt;15,(16-L318)*0.051,((16-L318)-(16-J318))*0.051)),0)+IF(F318="NEAK",IF(L318&gt;23,0,IF(J318&gt;23,(24-L318)*0.03444,((24-L318)-(24-J318))*0.03444)),0))</f>
        <v>0</v>
      </c>
      <c r="Q318" s="13">
        <f t="shared" ref="Q318:Q327" si="164">IF(ISERROR(P318*100/N318),0,(P318*100/N318))</f>
        <v>0</v>
      </c>
      <c r="R318" s="12">
        <f t="shared" ref="R318:R327" si="165">IF(Q318&lt;=30,O318+P318,O318+O318*0.3)*IF(G318=1,0.4,IF(G318=2,0.75,IF(G318="1 (kas 4 m. 1 k. nerengiamos)",0.52,1)))*IF(D318="olimpinė",1,IF(M318="Ne",0.5,1))*IF(OR(A$5="Lietuvos aeroklubas",A$5="Lietuvos alpinizmo asociacija",A$5="Lietuvos automobilių sporto federacija",A$5="Lietuvos biliardo federacija",A$5="Lietuvos boulingo federacija",A$5="Lietuvos bušido federacija (ju-jitsu sporto šakai)",A$5="Lietuvos jėgos trikovės federacija",A$5="Lietuvos kendo asociacija",A$5="Lietuvos kikboksingo federacija",A$5="Lietuvos kyokushin karate federacija",A$5="Lietuvos korespondencinių šachmatų federacija",A$5="Lietuvos kudo sporto federacija",A$5="Lietuvos kuraš federacija (sumo sporto šakai)",A$5="Lietuvos kultūrizmo ir kūno rengybos federacija",A$5="Lietuvos motociklų sporto federacija",A$5="Lietuvos motorlaivių federacija",A$5="Lietuvos MUAY – THAI sąjunga",A$5="Lietuvos orientavimosi sporto federacija",A$5="Lietuvos povandeninio sporto federacija",A$5="Lietuvos pulo federacija",A$5="Lietuvos rankų lenkimo sporto federacija",A$5="Lietuvos sambo federacija",A$5="Lietuvos skvošo asociacija",A$5="Lietuvos sportinės žūklės federacija",A$5="Lietuvos sportinių šokių federacija",A$5="Lietuvos šachmatų federacija",A$5="Lietuvos šachmatų kompozitorių sąjunga",A$5="Lietuvos šaškių federacija",A$5="Lietuvos tautinių imtynių federacija (pankrationo ir imtynių už diržų disciplinoms)",A$5="Lietuvos universalios kovos federacija",A$5="Lietuvos ušu federacija (ušu sporto šakai)",A$5="Lietuvos vandens slidininkų sąjunga",A$5="Lietuvos virvės traukimo federacija"),IF(OR(J318&lt;8,K318&lt;16),0,1),1)*E318*IF(I318&lt;=1,1,1/I318)*IF(OR(A$5="Lietuvos golfo federacija",A$5="Lietuvos lengvosios atletikos federacija",A$5="Lietuvos šaudymo sporto sąjunga",A$5="Lietuvos lankininkų federacija", A$5="Lietuvos šiuolaikinės penkiakovės federacija", A$5="Lietuvos žolės riedulio federacija", A$5="Lietuvos fechtavimo federacija"),1.02,1)*IF(OR(A$5="Lietuvos dviračių sporto federacija",A$5="Lietuvos biatlono federacija",A$5="Asociacija „Hockey Lithuania“",A$5=" Lietuvos nacionalinė slidinėjimo asociacija",A$5=" Lietuvos orientavimosi sporto federacija 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0</v>
      </c>
    </row>
    <row r="319" spans="1:18">
      <c r="A319" s="49">
        <v>3</v>
      </c>
      <c r="B319" s="47" t="s">
        <v>146</v>
      </c>
      <c r="C319" s="47" t="s">
        <v>117</v>
      </c>
      <c r="D319" s="47" t="s">
        <v>118</v>
      </c>
      <c r="E319" s="47">
        <v>1</v>
      </c>
      <c r="F319" s="47" t="s">
        <v>102</v>
      </c>
      <c r="G319" s="47">
        <v>1</v>
      </c>
      <c r="H319" s="47" t="s">
        <v>119</v>
      </c>
      <c r="I319" s="47"/>
      <c r="J319" s="47">
        <v>46</v>
      </c>
      <c r="K319" s="47"/>
      <c r="L319" s="47">
        <v>38</v>
      </c>
      <c r="M319" s="47" t="s">
        <v>119</v>
      </c>
      <c r="N319" s="4">
        <f t="shared" si="161"/>
        <v>0</v>
      </c>
      <c r="O319" s="11">
        <f t="shared" si="162"/>
        <v>0</v>
      </c>
      <c r="P319" s="5">
        <f t="shared" si="163"/>
        <v>0</v>
      </c>
      <c r="Q319" s="13">
        <f t="shared" si="164"/>
        <v>0</v>
      </c>
      <c r="R319" s="12">
        <f t="shared" si="165"/>
        <v>0</v>
      </c>
    </row>
    <row r="320" spans="1:18">
      <c r="A320" s="49">
        <v>4</v>
      </c>
      <c r="B320" s="47" t="s">
        <v>147</v>
      </c>
      <c r="C320" s="47" t="s">
        <v>117</v>
      </c>
      <c r="D320" s="47" t="s">
        <v>118</v>
      </c>
      <c r="E320" s="47">
        <v>1</v>
      </c>
      <c r="F320" s="47" t="s">
        <v>102</v>
      </c>
      <c r="G320" s="47">
        <v>1</v>
      </c>
      <c r="H320" s="47" t="s">
        <v>119</v>
      </c>
      <c r="I320" s="47"/>
      <c r="J320" s="47">
        <v>46</v>
      </c>
      <c r="K320" s="47"/>
      <c r="L320" s="47">
        <v>46</v>
      </c>
      <c r="M320" s="47" t="s">
        <v>119</v>
      </c>
      <c r="N320" s="4">
        <f t="shared" si="161"/>
        <v>0</v>
      </c>
      <c r="O320" s="11">
        <f t="shared" si="162"/>
        <v>0</v>
      </c>
      <c r="P320" s="5">
        <f t="shared" si="163"/>
        <v>0</v>
      </c>
      <c r="Q320" s="13">
        <f t="shared" si="164"/>
        <v>0</v>
      </c>
      <c r="R320" s="12">
        <f t="shared" si="165"/>
        <v>0</v>
      </c>
    </row>
    <row r="321" spans="1:18">
      <c r="A321" s="49">
        <v>5</v>
      </c>
      <c r="B321" s="47" t="s">
        <v>131</v>
      </c>
      <c r="C321" s="47" t="s">
        <v>117</v>
      </c>
      <c r="D321" s="47" t="s">
        <v>118</v>
      </c>
      <c r="E321" s="47">
        <v>1</v>
      </c>
      <c r="F321" s="47" t="s">
        <v>102</v>
      </c>
      <c r="G321" s="47">
        <v>1</v>
      </c>
      <c r="H321" s="47" t="s">
        <v>119</v>
      </c>
      <c r="I321" s="47"/>
      <c r="J321" s="47">
        <v>55</v>
      </c>
      <c r="K321" s="47"/>
      <c r="L321" s="47">
        <v>35</v>
      </c>
      <c r="M321" s="47" t="s">
        <v>119</v>
      </c>
      <c r="N321" s="4">
        <f t="shared" si="161"/>
        <v>0</v>
      </c>
      <c r="O321" s="11">
        <f t="shared" si="162"/>
        <v>0</v>
      </c>
      <c r="P321" s="5">
        <f t="shared" si="163"/>
        <v>0</v>
      </c>
      <c r="Q321" s="13">
        <f t="shared" si="164"/>
        <v>0</v>
      </c>
      <c r="R321" s="12">
        <f t="shared" si="165"/>
        <v>0</v>
      </c>
    </row>
    <row r="322" spans="1:18">
      <c r="A322" s="49">
        <v>6</v>
      </c>
      <c r="B322" s="47" t="s">
        <v>148</v>
      </c>
      <c r="C322" s="47" t="s">
        <v>117</v>
      </c>
      <c r="D322" s="47" t="s">
        <v>118</v>
      </c>
      <c r="E322" s="47">
        <v>1</v>
      </c>
      <c r="F322" s="47" t="s">
        <v>102</v>
      </c>
      <c r="G322" s="47">
        <v>1</v>
      </c>
      <c r="H322" s="47" t="s">
        <v>119</v>
      </c>
      <c r="I322" s="47"/>
      <c r="J322" s="47">
        <v>55</v>
      </c>
      <c r="K322" s="47"/>
      <c r="L322" s="47">
        <v>44</v>
      </c>
      <c r="M322" s="47" t="s">
        <v>119</v>
      </c>
      <c r="N322" s="4">
        <f t="shared" si="161"/>
        <v>0</v>
      </c>
      <c r="O322" s="11">
        <f t="shared" si="162"/>
        <v>0</v>
      </c>
      <c r="P322" s="5">
        <f t="shared" si="163"/>
        <v>0</v>
      </c>
      <c r="Q322" s="13">
        <f t="shared" si="164"/>
        <v>0</v>
      </c>
      <c r="R322" s="12">
        <f t="shared" si="165"/>
        <v>0</v>
      </c>
    </row>
    <row r="323" spans="1:18">
      <c r="A323" s="49">
        <v>7</v>
      </c>
      <c r="B323" s="47" t="s">
        <v>149</v>
      </c>
      <c r="C323" s="47" t="s">
        <v>117</v>
      </c>
      <c r="D323" s="47" t="s">
        <v>118</v>
      </c>
      <c r="E323" s="47">
        <v>1</v>
      </c>
      <c r="F323" s="47" t="s">
        <v>102</v>
      </c>
      <c r="G323" s="47">
        <v>1</v>
      </c>
      <c r="H323" s="47" t="s">
        <v>119</v>
      </c>
      <c r="I323" s="47"/>
      <c r="J323" s="47">
        <v>55</v>
      </c>
      <c r="K323" s="47"/>
      <c r="L323" s="47">
        <v>52</v>
      </c>
      <c r="M323" s="47" t="s">
        <v>119</v>
      </c>
      <c r="N323" s="4">
        <f t="shared" si="161"/>
        <v>0</v>
      </c>
      <c r="O323" s="11">
        <f t="shared" si="162"/>
        <v>0</v>
      </c>
      <c r="P323" s="5">
        <f t="shared" si="163"/>
        <v>0</v>
      </c>
      <c r="Q323" s="13">
        <f t="shared" si="164"/>
        <v>0</v>
      </c>
      <c r="R323" s="12">
        <f t="shared" si="165"/>
        <v>0</v>
      </c>
    </row>
    <row r="324" spans="1:18">
      <c r="A324" s="49">
        <v>8</v>
      </c>
      <c r="B324" s="47" t="s">
        <v>150</v>
      </c>
      <c r="C324" s="47" t="s">
        <v>117</v>
      </c>
      <c r="D324" s="47" t="s">
        <v>118</v>
      </c>
      <c r="E324" s="47">
        <v>1</v>
      </c>
      <c r="F324" s="47" t="s">
        <v>102</v>
      </c>
      <c r="G324" s="47">
        <v>1</v>
      </c>
      <c r="H324" s="47" t="s">
        <v>119</v>
      </c>
      <c r="I324" s="47"/>
      <c r="J324" s="47">
        <v>55</v>
      </c>
      <c r="K324" s="47"/>
      <c r="L324" s="47">
        <v>54</v>
      </c>
      <c r="M324" s="47" t="s">
        <v>119</v>
      </c>
      <c r="N324" s="4">
        <f t="shared" si="161"/>
        <v>0</v>
      </c>
      <c r="O324" s="11">
        <f t="shared" si="162"/>
        <v>0</v>
      </c>
      <c r="P324" s="5">
        <f t="shared" si="163"/>
        <v>0</v>
      </c>
      <c r="Q324" s="13">
        <f t="shared" si="164"/>
        <v>0</v>
      </c>
      <c r="R324" s="12">
        <f t="shared" si="165"/>
        <v>0</v>
      </c>
    </row>
    <row r="325" spans="1:18">
      <c r="A325" s="49">
        <v>9</v>
      </c>
      <c r="B325" s="47" t="s">
        <v>151</v>
      </c>
      <c r="C325" s="47" t="s">
        <v>125</v>
      </c>
      <c r="D325" s="47" t="s">
        <v>126</v>
      </c>
      <c r="E325" s="47">
        <v>2</v>
      </c>
      <c r="F325" s="47" t="s">
        <v>102</v>
      </c>
      <c r="G325" s="47">
        <v>1</v>
      </c>
      <c r="H325" s="47" t="s">
        <v>119</v>
      </c>
      <c r="I325" s="47"/>
      <c r="J325" s="47">
        <v>15</v>
      </c>
      <c r="K325" s="47"/>
      <c r="L325" s="47">
        <v>10</v>
      </c>
      <c r="M325" s="47" t="s">
        <v>119</v>
      </c>
      <c r="N325" s="4">
        <f t="shared" si="161"/>
        <v>4.5679687499999995</v>
      </c>
      <c r="O325" s="11">
        <f t="shared" si="162"/>
        <v>4.5679687499999995</v>
      </c>
      <c r="P325" s="5">
        <f t="shared" si="163"/>
        <v>0.38250000000000001</v>
      </c>
      <c r="Q325" s="13">
        <f t="shared" si="164"/>
        <v>8.3735248845561845</v>
      </c>
      <c r="R325" s="12">
        <f t="shared" si="165"/>
        <v>4.0395824999999999</v>
      </c>
    </row>
    <row r="326" spans="1:18">
      <c r="A326" s="49">
        <v>10</v>
      </c>
      <c r="B326" s="47" t="s">
        <v>152</v>
      </c>
      <c r="C326" s="47" t="s">
        <v>134</v>
      </c>
      <c r="D326" s="47" t="s">
        <v>126</v>
      </c>
      <c r="E326" s="47">
        <v>2</v>
      </c>
      <c r="F326" s="47" t="s">
        <v>102</v>
      </c>
      <c r="G326" s="47">
        <v>1</v>
      </c>
      <c r="H326" s="47" t="s">
        <v>119</v>
      </c>
      <c r="I326" s="47"/>
      <c r="J326" s="47">
        <v>13</v>
      </c>
      <c r="K326" s="47"/>
      <c r="L326" s="47">
        <v>9</v>
      </c>
      <c r="M326" s="47" t="s">
        <v>119</v>
      </c>
      <c r="N326" s="4">
        <f t="shared" si="161"/>
        <v>4.0625</v>
      </c>
      <c r="O326" s="11">
        <f t="shared" si="162"/>
        <v>4.0625</v>
      </c>
      <c r="P326" s="5">
        <f t="shared" si="163"/>
        <v>0.30599999999999999</v>
      </c>
      <c r="Q326" s="13">
        <f t="shared" si="164"/>
        <v>7.5323076923076915</v>
      </c>
      <c r="R326" s="12">
        <f t="shared" si="165"/>
        <v>3.5646960000000001</v>
      </c>
    </row>
    <row r="327" spans="1:18" s="10" customFormat="1">
      <c r="A327" s="48"/>
      <c r="B327" s="47" t="s">
        <v>135</v>
      </c>
      <c r="C327" s="47" t="s">
        <v>134</v>
      </c>
      <c r="D327" s="47" t="s">
        <v>126</v>
      </c>
      <c r="E327" s="47">
        <v>2</v>
      </c>
      <c r="F327" s="47" t="s">
        <v>102</v>
      </c>
      <c r="G327" s="47">
        <v>1</v>
      </c>
      <c r="H327" s="47" t="s">
        <v>119</v>
      </c>
      <c r="I327" s="47"/>
      <c r="J327" s="47">
        <v>10</v>
      </c>
      <c r="K327" s="47"/>
      <c r="L327" s="47">
        <v>8</v>
      </c>
      <c r="M327" s="47" t="s">
        <v>119</v>
      </c>
      <c r="N327" s="4">
        <f t="shared" si="161"/>
        <v>3.75</v>
      </c>
      <c r="O327" s="11">
        <f t="shared" si="162"/>
        <v>3.75</v>
      </c>
      <c r="P327" s="5">
        <f t="shared" si="163"/>
        <v>0.153</v>
      </c>
      <c r="Q327" s="13">
        <f t="shared" si="164"/>
        <v>4.08</v>
      </c>
      <c r="R327" s="12">
        <f t="shared" si="165"/>
        <v>3.1848480000000006</v>
      </c>
    </row>
    <row r="328" spans="1:18">
      <c r="A328" s="73" t="s">
        <v>3</v>
      </c>
      <c r="B328" s="74"/>
      <c r="C328" s="74"/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5"/>
      <c r="R328" s="12">
        <f>SUM(R317:R327)</f>
        <v>10.7891265</v>
      </c>
    </row>
    <row r="329" spans="1:18" ht="15.75">
      <c r="A329" s="24" t="s">
        <v>153</v>
      </c>
      <c r="B329" s="24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9"/>
    </row>
    <row r="330" spans="1:18">
      <c r="A330" s="35" t="s">
        <v>108</v>
      </c>
      <c r="B330" s="35"/>
      <c r="C330" s="35"/>
      <c r="D330" s="35"/>
      <c r="E330" s="35"/>
      <c r="F330" s="35"/>
      <c r="G330" s="35"/>
      <c r="H330" s="35"/>
      <c r="I330" s="35"/>
      <c r="J330" s="18"/>
      <c r="K330" s="18"/>
      <c r="L330" s="18"/>
      <c r="M330" s="18"/>
      <c r="N330" s="18"/>
      <c r="O330" s="18"/>
      <c r="P330" s="18"/>
      <c r="Q330" s="18"/>
      <c r="R330" s="19"/>
    </row>
    <row r="331" spans="1:18" s="10" customFormat="1">
      <c r="A331" s="35"/>
      <c r="B331" s="35"/>
      <c r="C331" s="35"/>
      <c r="D331" s="35"/>
      <c r="E331" s="35"/>
      <c r="F331" s="35"/>
      <c r="G331" s="35"/>
      <c r="H331" s="35"/>
      <c r="I331" s="35"/>
      <c r="J331" s="18"/>
      <c r="K331" s="18"/>
      <c r="L331" s="18"/>
      <c r="M331" s="18"/>
      <c r="N331" s="18"/>
      <c r="O331" s="18"/>
      <c r="P331" s="18"/>
      <c r="Q331" s="18"/>
      <c r="R331" s="19"/>
    </row>
    <row r="332" spans="1:18">
      <c r="A332" s="35"/>
      <c r="B332" s="35"/>
      <c r="C332" s="35"/>
      <c r="D332" s="35"/>
      <c r="E332" s="35"/>
      <c r="F332" s="35"/>
      <c r="G332" s="35"/>
      <c r="H332" s="35"/>
      <c r="I332" s="35"/>
      <c r="J332" s="18"/>
      <c r="K332" s="18"/>
      <c r="L332" s="18"/>
      <c r="M332" s="18"/>
      <c r="N332" s="18"/>
      <c r="O332" s="18"/>
      <c r="P332" s="18"/>
      <c r="Q332" s="18"/>
      <c r="R332" s="19"/>
    </row>
    <row r="333" spans="1:18">
      <c r="A333" s="90" t="s">
        <v>1</v>
      </c>
      <c r="B333" s="91"/>
      <c r="C333" s="91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2"/>
      <c r="R333" s="68">
        <f>SUM(R25+R33+R40+R51+R61+R75+R82+R92+R99+R106+R114+R121+R126+R136+R144+R155+R165+R173+R182+R190+R198+R210+R221+R230+R240+R250+R261+R270+R281+R294+R310+R328)</f>
        <v>1637.7482845</v>
      </c>
    </row>
    <row r="334" spans="1:18">
      <c r="A334" s="93"/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5"/>
      <c r="R334" s="69"/>
    </row>
    <row r="335" spans="1:18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7"/>
      <c r="O335" s="7"/>
      <c r="P335" s="7"/>
      <c r="Q335" s="7"/>
      <c r="R335" s="8"/>
    </row>
    <row r="336" spans="1:18" ht="15.75">
      <c r="A336" s="89" t="s">
        <v>115</v>
      </c>
      <c r="B336" s="89"/>
      <c r="C336" s="89"/>
      <c r="D336" s="89"/>
      <c r="E336" s="89"/>
      <c r="F336" s="10"/>
      <c r="G336" s="10"/>
      <c r="H336" s="10"/>
      <c r="J336" s="10"/>
      <c r="L336" s="10"/>
      <c r="M336" s="10"/>
      <c r="R336" s="10"/>
    </row>
    <row r="337" spans="1:18" ht="15.75">
      <c r="A337" s="37"/>
      <c r="B337" s="37"/>
      <c r="C337" s="37"/>
      <c r="D337" s="37"/>
      <c r="E337" s="37"/>
      <c r="F337" s="10"/>
      <c r="G337" s="10"/>
      <c r="H337" s="10"/>
      <c r="J337" s="10"/>
      <c r="L337" s="10"/>
      <c r="M337" s="10"/>
      <c r="R337" s="10"/>
    </row>
    <row r="338" spans="1:18" ht="15.75">
      <c r="A338" s="37"/>
      <c r="B338" s="37"/>
      <c r="C338" s="37"/>
      <c r="D338" s="37"/>
      <c r="E338" s="37"/>
      <c r="F338" s="10"/>
      <c r="G338" s="10"/>
      <c r="H338" s="10"/>
      <c r="J338" s="10"/>
      <c r="L338" s="10"/>
      <c r="M338" s="10"/>
      <c r="R338" s="10"/>
    </row>
    <row r="339" spans="1:18" ht="15.75">
      <c r="A339" s="37"/>
      <c r="B339" s="37"/>
      <c r="C339" s="37"/>
      <c r="D339" s="37"/>
      <c r="E339" s="37"/>
      <c r="F339" s="10"/>
      <c r="G339" s="10"/>
      <c r="H339" s="10"/>
      <c r="J339" s="10"/>
      <c r="L339" s="10"/>
      <c r="M339" s="10"/>
      <c r="R339" s="10"/>
    </row>
    <row r="340" spans="1:18" ht="15.75">
      <c r="A340" s="24" t="s">
        <v>90</v>
      </c>
      <c r="B340"/>
      <c r="C340"/>
      <c r="D340"/>
      <c r="E340"/>
      <c r="F340" s="14"/>
      <c r="G340" s="14"/>
      <c r="H340" s="10"/>
      <c r="J340" s="10"/>
      <c r="L340" s="10"/>
      <c r="M340" s="10"/>
      <c r="R340" s="10"/>
    </row>
    <row r="341" spans="1:18">
      <c r="A341"/>
      <c r="B341"/>
      <c r="C341"/>
      <c r="D341"/>
      <c r="E341"/>
      <c r="F341" s="14"/>
      <c r="G341" s="14"/>
      <c r="H341" s="10"/>
      <c r="J341" s="10"/>
      <c r="L341" s="10"/>
      <c r="M341" s="10"/>
      <c r="R341" s="10"/>
    </row>
    <row r="342" spans="1:18" ht="15.75">
      <c r="A342" s="24" t="s">
        <v>91</v>
      </c>
      <c r="B342" t="s">
        <v>162</v>
      </c>
      <c r="C342"/>
      <c r="D342"/>
      <c r="E342"/>
      <c r="F342" s="14"/>
      <c r="G342" s="14"/>
      <c r="H342" s="10"/>
      <c r="I342" s="10" t="s">
        <v>163</v>
      </c>
      <c r="J342" s="10"/>
      <c r="L342" s="10"/>
      <c r="M342" s="10"/>
      <c r="R342" s="10"/>
    </row>
    <row r="343" spans="1:18" ht="15.75">
      <c r="A343" s="25" t="s">
        <v>92</v>
      </c>
      <c r="B343"/>
      <c r="C343"/>
      <c r="D343"/>
      <c r="E343"/>
      <c r="F343" s="14"/>
      <c r="G343" s="14"/>
      <c r="H343" s="10"/>
      <c r="J343" s="10"/>
      <c r="L343" s="10"/>
      <c r="M343" s="10"/>
      <c r="R343" s="10"/>
    </row>
    <row r="344" spans="1:18">
      <c r="A344" s="25" t="s">
        <v>93</v>
      </c>
      <c r="B344"/>
      <c r="C344"/>
      <c r="D344"/>
      <c r="E344"/>
      <c r="F344" s="14"/>
      <c r="G344" s="14"/>
      <c r="H344" s="10"/>
      <c r="J344" s="10"/>
      <c r="L344" s="10"/>
      <c r="M344" s="10"/>
      <c r="R344" s="10"/>
    </row>
    <row r="345" spans="1:18">
      <c r="A345" s="10"/>
      <c r="B345" s="10"/>
      <c r="C345" s="10"/>
      <c r="D345" s="10"/>
      <c r="E345" s="10"/>
      <c r="F345" s="10"/>
      <c r="G345" s="10"/>
      <c r="H345" s="10"/>
      <c r="J345" s="10"/>
      <c r="L345" s="10"/>
      <c r="M345" s="10"/>
      <c r="R345" s="10"/>
    </row>
  </sheetData>
  <mergeCells count="137">
    <mergeCell ref="A5:Q5"/>
    <mergeCell ref="N14:N15"/>
    <mergeCell ref="O14:O15"/>
    <mergeCell ref="F13:O13"/>
    <mergeCell ref="A6:Q6"/>
    <mergeCell ref="F14:F15"/>
    <mergeCell ref="J14:J15"/>
    <mergeCell ref="L14:L15"/>
    <mergeCell ref="P13:P15"/>
    <mergeCell ref="C13:C15"/>
    <mergeCell ref="I14:I15"/>
    <mergeCell ref="K14:K15"/>
    <mergeCell ref="B7:H7"/>
    <mergeCell ref="B8:D8"/>
    <mergeCell ref="A11:R11"/>
    <mergeCell ref="A17:P17"/>
    <mergeCell ref="A18:P18"/>
    <mergeCell ref="A25:Q25"/>
    <mergeCell ref="A26:P26"/>
    <mergeCell ref="A27:P27"/>
    <mergeCell ref="A33:Q33"/>
    <mergeCell ref="A336:E336"/>
    <mergeCell ref="A328:Q328"/>
    <mergeCell ref="A333:Q334"/>
    <mergeCell ref="A267:C267"/>
    <mergeCell ref="A277:C277"/>
    <mergeCell ref="A268:P268"/>
    <mergeCell ref="A270:Q270"/>
    <mergeCell ref="A276:P276"/>
    <mergeCell ref="A278:P278"/>
    <mergeCell ref="A281:Q281"/>
    <mergeCell ref="R13:R15"/>
    <mergeCell ref="A13:A15"/>
    <mergeCell ref="B13:B15"/>
    <mergeCell ref="D13:D15"/>
    <mergeCell ref="G14:G15"/>
    <mergeCell ref="E13:E15"/>
    <mergeCell ref="M14:M15"/>
    <mergeCell ref="H14:H15"/>
    <mergeCell ref="Q13:Q15"/>
    <mergeCell ref="R333:R334"/>
    <mergeCell ref="A261:Q261"/>
    <mergeCell ref="A252:P252"/>
    <mergeCell ref="A266:P266"/>
    <mergeCell ref="A314:P314"/>
    <mergeCell ref="A315:C315"/>
    <mergeCell ref="A298:P298"/>
    <mergeCell ref="A299:C299"/>
    <mergeCell ref="A300:P300"/>
    <mergeCell ref="A310:Q310"/>
    <mergeCell ref="A316:P316"/>
    <mergeCell ref="A285:P285"/>
    <mergeCell ref="A286:C286"/>
    <mergeCell ref="A287:P287"/>
    <mergeCell ref="A294:Q294"/>
    <mergeCell ref="A253:C253"/>
    <mergeCell ref="A51:Q51"/>
    <mergeCell ref="A53:P53"/>
    <mergeCell ref="A54:P54"/>
    <mergeCell ref="A61:Q61"/>
    <mergeCell ref="A63:P63"/>
    <mergeCell ref="A35:P35"/>
    <mergeCell ref="A36:P36"/>
    <mergeCell ref="A40:Q40"/>
    <mergeCell ref="A42:P42"/>
    <mergeCell ref="A43:P43"/>
    <mergeCell ref="A84:P84"/>
    <mergeCell ref="A85:P85"/>
    <mergeCell ref="A92:Q92"/>
    <mergeCell ref="A93:P93"/>
    <mergeCell ref="A94:P94"/>
    <mergeCell ref="A64:P64"/>
    <mergeCell ref="A75:Q75"/>
    <mergeCell ref="A77:P77"/>
    <mergeCell ref="A78:P78"/>
    <mergeCell ref="A82:Q82"/>
    <mergeCell ref="A108:P108"/>
    <mergeCell ref="A114:Q114"/>
    <mergeCell ref="A115:P115"/>
    <mergeCell ref="A116:P116"/>
    <mergeCell ref="A121:Q121"/>
    <mergeCell ref="A99:Q99"/>
    <mergeCell ref="A100:P100"/>
    <mergeCell ref="A101:P101"/>
    <mergeCell ref="A106:Q106"/>
    <mergeCell ref="A107:P107"/>
    <mergeCell ref="A136:Q136"/>
    <mergeCell ref="A137:P137"/>
    <mergeCell ref="A138:P138"/>
    <mergeCell ref="A144:Q144"/>
    <mergeCell ref="A148:P148"/>
    <mergeCell ref="A122:P122"/>
    <mergeCell ref="A123:P123"/>
    <mergeCell ref="A126:Q126"/>
    <mergeCell ref="A127:P127"/>
    <mergeCell ref="A128:P128"/>
    <mergeCell ref="A165:Q165"/>
    <mergeCell ref="A167:P167"/>
    <mergeCell ref="A168:C168"/>
    <mergeCell ref="A169:P169"/>
    <mergeCell ref="A173:Q173"/>
    <mergeCell ref="A149:C149"/>
    <mergeCell ref="A155:Q155"/>
    <mergeCell ref="A160:P160"/>
    <mergeCell ref="A161:C161"/>
    <mergeCell ref="A162:P162"/>
    <mergeCell ref="A185:C185"/>
    <mergeCell ref="A190:Q190"/>
    <mergeCell ref="A193:P193"/>
    <mergeCell ref="A194:C194"/>
    <mergeCell ref="A195:P195"/>
    <mergeCell ref="A175:P175"/>
    <mergeCell ref="A176:C176"/>
    <mergeCell ref="A177:P177"/>
    <mergeCell ref="A182:Q182"/>
    <mergeCell ref="A184:P184"/>
    <mergeCell ref="A211:P211"/>
    <mergeCell ref="A212:C212"/>
    <mergeCell ref="A213:P213"/>
    <mergeCell ref="A221:Q221"/>
    <mergeCell ref="A222:P222"/>
    <mergeCell ref="A198:Q198"/>
    <mergeCell ref="A200:P200"/>
    <mergeCell ref="A201:C201"/>
    <mergeCell ref="A202:P202"/>
    <mergeCell ref="A210:Q210"/>
    <mergeCell ref="A250:Q250"/>
    <mergeCell ref="A233:P233"/>
    <mergeCell ref="A240:Q240"/>
    <mergeCell ref="A241:P241"/>
    <mergeCell ref="A242:C242"/>
    <mergeCell ref="A243:P243"/>
    <mergeCell ref="A223:C223"/>
    <mergeCell ref="A224:P224"/>
    <mergeCell ref="A230:Q230"/>
    <mergeCell ref="A231:P231"/>
    <mergeCell ref="A232:C232"/>
  </mergeCells>
  <phoneticPr fontId="0" type="noConversion"/>
  <dataValidations count="9">
    <dataValidation type="list" allowBlank="1" showInputMessage="1" showErrorMessage="1" sqref="D279:D280 D269 D254:D260 D288:D293 D301:D309 D317:D327 D163:D164 D170:D172 D178:D181 D186:D189 D150:D154 D203:D209 D214:D220 D225:D229 D234:D239 D244:D249 D196:D197 D86:D91 D55:D60 D44:D50 D19:D24 D28:D32 D65:D74 D79:D81 D102:D105 D95:D98 D117:D120 D124:D125 D109:D113 D129:D135 D139:D143 D37:D39">
      <formula1>"olimpinė,neolimpinė"</formula1>
    </dataValidation>
    <dataValidation type="list" allowBlank="1" showInputMessage="1" showErrorMessage="1" sqref="M279:M280 M269 H269 H279:H280 M254:M260 H254:H260 M288:M293 H288:H293 M301:M309 H301:H309 M317:M327 H317:H327 M163:M164 H163:H164 H150:H154 H170:H172 M178:M181 H178:H181 M186:M189 H186:H189 M170:M172 M150:M154 M203:M209 H203:H209 M214:M220 H214:H220 M225:M229 H225:H229 M234:M239 H234:H239 M244:M249 H244:H249 H196:H197 M196:M197 H55:H60 H86:H91 M44:M50 M86:M91 M55:M60 H44:H50 H19:H24 M19:M24 H28:H32 M28:M32 M65:M74 H65:H74 H79:H81 M79:M81 H117:H120 M95:M98 H102:H105 H95:H98 M109:M113 M102:M105 M117:M120 M124:M125 H109:H113 H129:H135 M129:M135 H124:H125 H139:H143 M139:M143 H37:H39 M37:M39">
      <formula1>"Taip,Ne"</formula1>
    </dataValidation>
    <dataValidation type="list" allowBlank="1" showInputMessage="1" showErrorMessage="1" sqref="F254:F260 F269 F279:F280 F288:F293 F301:F309 F317:F327">
      <formula1>"OŽ,PČ,PČneol,EČ,EČneol,JOŽ,JPČ,JEČ,JnPČ,JnEČ,NEAK"</formula1>
    </dataValidation>
    <dataValidation type="list" allowBlank="1" showInputMessage="1" showErrorMessage="1" sqref="G254:G260 G269 G279:G280 G288:G293 G301:G309 G317:G327">
      <formula1>"1,1 (kas 4 m. 1 k. nerengiamos),2,4 arba 5"</formula1>
    </dataValidation>
    <dataValidation type="list" allowBlank="1" showInputMessage="1" showErrorMessage="1" sqref="F44:F50 F55:F60 F19:F24 F28:F32 F65:F74 F79:F81 F95:F98 F109:F113 F117:F120 F124:F125 F129:F135 F139:F143 F86:F91">
      <formula1>"OŽ,PČ,PČneol,PŽ,EČ,EČneol,EŽ,PT,U,JOŽ,JPČ,JEČ,JEOF,JnPČ,JnEČ,JčEČ,NEAK"</formula1>
    </dataValidation>
    <dataValidation type="list" allowBlank="1" showInputMessage="1" showErrorMessage="1" sqref="G44:G50 G55:G60 G19:G24 G28:G32 G65:G74 G79:G81 G95:G98 G109:G113 G117:G120 G124:G125 G129:G135 G139:G143 G86:G91">
      <formula1>"1,2,3,4"</formula1>
    </dataValidation>
    <dataValidation type="list" allowBlank="1" showInputMessage="1" showErrorMessage="1" sqref="G150 G163 G178 G186 G244 G203 G214 G225 G234 G196 G102 G37">
      <formula1>"1,1 (kas 4 m. 1 k. nerengiamos),2,4"</formula1>
    </dataValidation>
    <dataValidation type="list" allowBlank="1" showInputMessage="1" showErrorMessage="1" sqref="G164 G170:G172 G179:G181 G187:G189 G151:G154 G204:G209 G215:G220 G226:G229 G235:G239 G245:G249 G197 G103:G105 G38:G39">
      <formula1>"1,2,4"</formula1>
    </dataValidation>
    <dataValidation type="list" allowBlank="1" showInputMessage="1" showErrorMessage="1" sqref="F163:F164 F170:F172 F178:F181 F186:F189 F150:F154 F203:F209 F214:F220 F225:F229 F234:F239 F244:F249 F196:F197 F102:F105 F37:F39">
      <formula1>"OŽ,PČ,PČneol,PŽ,EČ,EČneol,EŽ,PT,JOŽ,JPČ,JEČ,JEOF,JnPČ,JnEČ,JčPČ,JčEČ,NEAK"</formula1>
    </dataValidation>
  </dataValidations>
  <hyperlinks>
    <hyperlink ref="A295" r:id="rId1"/>
  </hyperlinks>
  <pageMargins left="0.39" right="0.38" top="0.47244094488188981" bottom="0.39370078740157483" header="0.31496062992125984" footer="0.31496062992125984"/>
  <pageSetup paperSize="9" scale="55" orientation="landscape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'Pripazintos federacijos'!$A$2:$A$75</xm:f>
          </x14:formula1>
          <xm:sqref>A5:Q5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5"/>
  <sheetViews>
    <sheetView workbookViewId="0">
      <selection activeCell="AA6" sqref="AA6"/>
    </sheetView>
  </sheetViews>
  <sheetFormatPr defaultRowHeight="15"/>
  <cols>
    <col min="1" max="1" width="49.85546875" customWidth="1"/>
  </cols>
  <sheetData>
    <row r="1" spans="1:1">
      <c r="A1" s="20" t="s">
        <v>4</v>
      </c>
    </row>
    <row r="2" spans="1:1" s="22" customFormat="1" ht="15" customHeight="1">
      <c r="A2" s="21" t="s">
        <v>78</v>
      </c>
    </row>
    <row r="3" spans="1:1" s="22" customFormat="1" ht="15" customHeight="1">
      <c r="A3" s="21" t="s">
        <v>5</v>
      </c>
    </row>
    <row r="4" spans="1:1" s="22" customFormat="1" ht="15" customHeight="1">
      <c r="A4" s="21" t="s">
        <v>6</v>
      </c>
    </row>
    <row r="5" spans="1:1" s="22" customFormat="1" ht="15" customHeight="1">
      <c r="A5" s="21" t="s">
        <v>7</v>
      </c>
    </row>
    <row r="6" spans="1:1" s="22" customFormat="1" ht="15" customHeight="1">
      <c r="A6" s="21" t="s">
        <v>8</v>
      </c>
    </row>
    <row r="7" spans="1:1" s="22" customFormat="1" ht="15" customHeight="1">
      <c r="A7" s="21" t="s">
        <v>9</v>
      </c>
    </row>
    <row r="8" spans="1:1" s="22" customFormat="1" ht="15" customHeight="1">
      <c r="A8" s="21" t="s">
        <v>10</v>
      </c>
    </row>
    <row r="9" spans="1:1" s="22" customFormat="1" ht="15" customHeight="1">
      <c r="A9" s="21" t="s">
        <v>11</v>
      </c>
    </row>
    <row r="10" spans="1:1" s="22" customFormat="1" ht="15" customHeight="1">
      <c r="A10" s="21" t="s">
        <v>12</v>
      </c>
    </row>
    <row r="11" spans="1:1" s="22" customFormat="1" ht="15" customHeight="1">
      <c r="A11" s="21" t="s">
        <v>13</v>
      </c>
    </row>
    <row r="12" spans="1:1" s="22" customFormat="1" ht="15" customHeight="1">
      <c r="A12" s="21" t="s">
        <v>14</v>
      </c>
    </row>
    <row r="13" spans="1:1" s="22" customFormat="1" ht="15" customHeight="1">
      <c r="A13" s="21" t="s">
        <v>15</v>
      </c>
    </row>
    <row r="14" spans="1:1" s="22" customFormat="1" ht="15" customHeight="1">
      <c r="A14" s="21" t="s">
        <v>16</v>
      </c>
    </row>
    <row r="15" spans="1:1" s="22" customFormat="1" ht="15" customHeight="1">
      <c r="A15" s="21" t="s">
        <v>17</v>
      </c>
    </row>
    <row r="16" spans="1:1" s="22" customFormat="1" ht="15" customHeight="1">
      <c r="A16" s="21" t="s">
        <v>18</v>
      </c>
    </row>
    <row r="17" spans="1:1" s="22" customFormat="1" ht="15" customHeight="1">
      <c r="A17" s="21" t="s">
        <v>19</v>
      </c>
    </row>
    <row r="18" spans="1:1" s="22" customFormat="1" ht="15" customHeight="1">
      <c r="A18" s="21" t="s">
        <v>20</v>
      </c>
    </row>
    <row r="19" spans="1:1" s="22" customFormat="1" ht="15" customHeight="1">
      <c r="A19" s="21" t="s">
        <v>21</v>
      </c>
    </row>
    <row r="20" spans="1:1" s="22" customFormat="1" ht="15" customHeight="1">
      <c r="A20" s="21" t="s">
        <v>22</v>
      </c>
    </row>
    <row r="21" spans="1:1" s="22" customFormat="1" ht="15" customHeight="1">
      <c r="A21" s="21" t="s">
        <v>23</v>
      </c>
    </row>
    <row r="22" spans="1:1" s="22" customFormat="1" ht="15" customHeight="1">
      <c r="A22" s="21" t="s">
        <v>24</v>
      </c>
    </row>
    <row r="23" spans="1:1" s="22" customFormat="1" ht="15" customHeight="1">
      <c r="A23" s="21" t="s">
        <v>25</v>
      </c>
    </row>
    <row r="24" spans="1:1" s="22" customFormat="1" ht="15" customHeight="1">
      <c r="A24" s="21" t="s">
        <v>26</v>
      </c>
    </row>
    <row r="25" spans="1:1" s="22" customFormat="1" ht="15" customHeight="1">
      <c r="A25" s="21" t="s">
        <v>27</v>
      </c>
    </row>
    <row r="26" spans="1:1" s="22" customFormat="1" ht="15" customHeight="1">
      <c r="A26" s="21" t="s">
        <v>28</v>
      </c>
    </row>
    <row r="27" spans="1:1" s="22" customFormat="1" ht="15" customHeight="1">
      <c r="A27" s="21" t="s">
        <v>29</v>
      </c>
    </row>
    <row r="28" spans="1:1" s="22" customFormat="1" ht="15" customHeight="1">
      <c r="A28" s="21" t="s">
        <v>30</v>
      </c>
    </row>
    <row r="29" spans="1:1" s="22" customFormat="1" ht="15" customHeight="1">
      <c r="A29" s="21" t="s">
        <v>31</v>
      </c>
    </row>
    <row r="30" spans="1:1" s="22" customFormat="1" ht="15" customHeight="1">
      <c r="A30" s="21" t="s">
        <v>32</v>
      </c>
    </row>
    <row r="31" spans="1:1" s="22" customFormat="1" ht="15" customHeight="1">
      <c r="A31" s="21" t="s">
        <v>33</v>
      </c>
    </row>
    <row r="32" spans="1:1" s="22" customFormat="1" ht="15" customHeight="1">
      <c r="A32" s="21" t="s">
        <v>34</v>
      </c>
    </row>
    <row r="33" spans="1:1" s="22" customFormat="1" ht="15" customHeight="1">
      <c r="A33" s="21" t="s">
        <v>35</v>
      </c>
    </row>
    <row r="34" spans="1:1" s="22" customFormat="1" ht="15" customHeight="1">
      <c r="A34" s="21" t="s">
        <v>36</v>
      </c>
    </row>
    <row r="35" spans="1:1" s="22" customFormat="1" ht="15" customHeight="1">
      <c r="A35" s="21" t="s">
        <v>37</v>
      </c>
    </row>
    <row r="36" spans="1:1" s="22" customFormat="1" ht="15" customHeight="1">
      <c r="A36" s="21" t="s">
        <v>38</v>
      </c>
    </row>
    <row r="37" spans="1:1" s="22" customFormat="1" ht="15" customHeight="1">
      <c r="A37" s="21" t="s">
        <v>39</v>
      </c>
    </row>
    <row r="38" spans="1:1" s="22" customFormat="1" ht="15" customHeight="1">
      <c r="A38" s="21" t="s">
        <v>40</v>
      </c>
    </row>
    <row r="39" spans="1:1" s="22" customFormat="1" ht="15" customHeight="1">
      <c r="A39" s="21" t="s">
        <v>41</v>
      </c>
    </row>
    <row r="40" spans="1:1" s="22" customFormat="1" ht="15" customHeight="1">
      <c r="A40" s="21" t="s">
        <v>42</v>
      </c>
    </row>
    <row r="41" spans="1:1" s="22" customFormat="1" ht="15" customHeight="1">
      <c r="A41" s="21" t="s">
        <v>43</v>
      </c>
    </row>
    <row r="42" spans="1:1" s="22" customFormat="1" ht="15" customHeight="1">
      <c r="A42" s="21" t="s">
        <v>44</v>
      </c>
    </row>
    <row r="43" spans="1:1" s="22" customFormat="1" ht="15" customHeight="1">
      <c r="A43" s="21" t="s">
        <v>45</v>
      </c>
    </row>
    <row r="44" spans="1:1" s="22" customFormat="1" ht="15" customHeight="1">
      <c r="A44" s="21" t="s">
        <v>46</v>
      </c>
    </row>
    <row r="45" spans="1:1" s="22" customFormat="1" ht="15" customHeight="1">
      <c r="A45" s="21" t="s">
        <v>47</v>
      </c>
    </row>
    <row r="46" spans="1:1" s="22" customFormat="1" ht="15" customHeight="1">
      <c r="A46" s="21" t="s">
        <v>48</v>
      </c>
    </row>
    <row r="47" spans="1:1" s="22" customFormat="1" ht="15" customHeight="1">
      <c r="A47" s="21" t="s">
        <v>49</v>
      </c>
    </row>
    <row r="48" spans="1:1" s="22" customFormat="1" ht="15" customHeight="1">
      <c r="A48" s="21" t="s">
        <v>50</v>
      </c>
    </row>
    <row r="49" spans="1:1" s="22" customFormat="1" ht="15" customHeight="1">
      <c r="A49" s="21" t="s">
        <v>51</v>
      </c>
    </row>
    <row r="50" spans="1:1" s="22" customFormat="1" ht="15" customHeight="1">
      <c r="A50" s="21" t="s">
        <v>52</v>
      </c>
    </row>
    <row r="51" spans="1:1" s="22" customFormat="1" ht="15" customHeight="1">
      <c r="A51" s="21" t="s">
        <v>53</v>
      </c>
    </row>
    <row r="52" spans="1:1" s="22" customFormat="1" ht="15" customHeight="1">
      <c r="A52" s="21" t="s">
        <v>54</v>
      </c>
    </row>
    <row r="53" spans="1:1" s="22" customFormat="1" ht="15" customHeight="1">
      <c r="A53" s="21" t="s">
        <v>55</v>
      </c>
    </row>
    <row r="54" spans="1:1" s="22" customFormat="1" ht="15" customHeight="1">
      <c r="A54" s="21" t="s">
        <v>56</v>
      </c>
    </row>
    <row r="55" spans="1:1" s="22" customFormat="1" ht="15" customHeight="1">
      <c r="A55" s="21" t="s">
        <v>57</v>
      </c>
    </row>
    <row r="56" spans="1:1" s="22" customFormat="1" ht="15" customHeight="1">
      <c r="A56" s="21" t="s">
        <v>58</v>
      </c>
    </row>
    <row r="57" spans="1:1" s="22" customFormat="1" ht="15" customHeight="1">
      <c r="A57" s="21" t="s">
        <v>59</v>
      </c>
    </row>
    <row r="58" spans="1:1" s="22" customFormat="1" ht="15" customHeight="1">
      <c r="A58" s="21" t="s">
        <v>60</v>
      </c>
    </row>
    <row r="59" spans="1:1" s="22" customFormat="1" ht="15" customHeight="1">
      <c r="A59" s="21" t="s">
        <v>61</v>
      </c>
    </row>
    <row r="60" spans="1:1" s="22" customFormat="1" ht="15" customHeight="1">
      <c r="A60" s="21" t="s">
        <v>62</v>
      </c>
    </row>
    <row r="61" spans="1:1" s="22" customFormat="1" ht="15" customHeight="1">
      <c r="A61" s="21" t="s">
        <v>63</v>
      </c>
    </row>
    <row r="62" spans="1:1" s="22" customFormat="1" ht="15" customHeight="1">
      <c r="A62" s="21" t="s">
        <v>64</v>
      </c>
    </row>
    <row r="63" spans="1:1" s="22" customFormat="1" ht="15" customHeight="1">
      <c r="A63" s="21" t="s">
        <v>65</v>
      </c>
    </row>
    <row r="64" spans="1:1" s="22" customFormat="1" ht="15" customHeight="1">
      <c r="A64" s="21" t="s">
        <v>66</v>
      </c>
    </row>
    <row r="65" spans="1:1" s="22" customFormat="1" ht="15" customHeight="1">
      <c r="A65" s="21" t="s">
        <v>67</v>
      </c>
    </row>
    <row r="66" spans="1:1" s="22" customFormat="1" ht="15" customHeight="1">
      <c r="A66" s="21" t="s">
        <v>68</v>
      </c>
    </row>
    <row r="67" spans="1:1" s="22" customFormat="1" ht="15" customHeight="1">
      <c r="A67" s="21" t="s">
        <v>69</v>
      </c>
    </row>
    <row r="68" spans="1:1" s="22" customFormat="1" ht="15" customHeight="1">
      <c r="A68" s="21" t="s">
        <v>70</v>
      </c>
    </row>
    <row r="69" spans="1:1" s="22" customFormat="1" ht="15" customHeight="1">
      <c r="A69" s="21" t="s">
        <v>71</v>
      </c>
    </row>
    <row r="70" spans="1:1" s="22" customFormat="1" ht="15" customHeight="1">
      <c r="A70" s="21" t="s">
        <v>72</v>
      </c>
    </row>
    <row r="71" spans="1:1" s="22" customFormat="1" ht="15" customHeight="1">
      <c r="A71" s="21" t="s">
        <v>73</v>
      </c>
    </row>
    <row r="72" spans="1:1" s="22" customFormat="1" ht="15" customHeight="1">
      <c r="A72" s="21" t="s">
        <v>74</v>
      </c>
    </row>
    <row r="73" spans="1:1" s="22" customFormat="1" ht="15" customHeight="1">
      <c r="A73" s="21" t="s">
        <v>75</v>
      </c>
    </row>
    <row r="74" spans="1:1" s="22" customFormat="1" ht="15" customHeight="1">
      <c r="A74" s="21" t="s">
        <v>76</v>
      </c>
    </row>
    <row r="75" spans="1:1" s="22" customFormat="1" ht="15" customHeight="1">
      <c r="A75" s="21" t="s">
        <v>77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 dalis</vt:lpstr>
      <vt:lpstr>Pripazintos federacijos</vt:lpstr>
      <vt:lpstr>'I dalis'!Print_Area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Viaceslavas</cp:lastModifiedBy>
  <cp:lastPrinted>2018-09-19T06:00:58Z</cp:lastPrinted>
  <dcterms:created xsi:type="dcterms:W3CDTF">2013-11-12T13:42:11Z</dcterms:created>
  <dcterms:modified xsi:type="dcterms:W3CDTF">2020-02-16T14:41:03Z</dcterms:modified>
</cp:coreProperties>
</file>