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I dalis" sheetId="2" r:id="rId1"/>
    <sheet name="Pripazintos federacijos" sheetId="11" state="hidden" r:id="rId2"/>
  </sheets>
  <definedNames>
    <definedName name="_xlnm.Print_Area" localSheetId="0">'I dalis'!$A:$R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6" i="2" l="1"/>
  <c r="N212" i="2" l="1"/>
  <c r="O212" i="2" s="1"/>
  <c r="P212" i="2" s="1"/>
  <c r="Q212" i="2" s="1"/>
  <c r="R212" i="2" s="1"/>
  <c r="N211" i="2"/>
  <c r="O211" i="2" s="1"/>
  <c r="P211" i="2" s="1"/>
  <c r="Q211" i="2" s="1"/>
  <c r="R211" i="2" s="1"/>
  <c r="N210" i="2"/>
  <c r="O210" i="2" s="1"/>
  <c r="P210" i="2" s="1"/>
  <c r="Q210" i="2" s="1"/>
  <c r="R210" i="2" s="1"/>
  <c r="N209" i="2"/>
  <c r="O209" i="2" s="1"/>
  <c r="P209" i="2" s="1"/>
  <c r="Q209" i="2" s="1"/>
  <c r="R209" i="2" s="1"/>
  <c r="N208" i="2"/>
  <c r="O208" i="2" s="1"/>
  <c r="P208" i="2" s="1"/>
  <c r="Q208" i="2" s="1"/>
  <c r="R208" i="2" s="1"/>
  <c r="N207" i="2"/>
  <c r="O207" i="2" s="1"/>
  <c r="P207" i="2" s="1"/>
  <c r="Q207" i="2" s="1"/>
  <c r="R207" i="2" s="1"/>
  <c r="N201" i="2"/>
  <c r="O201" i="2" s="1"/>
  <c r="P201" i="2" s="1"/>
  <c r="Q201" i="2" s="1"/>
  <c r="R201" i="2" s="1"/>
  <c r="O200" i="2"/>
  <c r="P200" i="2" s="1"/>
  <c r="N200" i="2"/>
  <c r="N199" i="2"/>
  <c r="O199" i="2" s="1"/>
  <c r="P199" i="2" s="1"/>
  <c r="Q199" i="2" s="1"/>
  <c r="R199" i="2" s="1"/>
  <c r="O198" i="2"/>
  <c r="P198" i="2" s="1"/>
  <c r="N198" i="2"/>
  <c r="N197" i="2"/>
  <c r="O197" i="2" s="1"/>
  <c r="P197" i="2" s="1"/>
  <c r="Q197" i="2" s="1"/>
  <c r="R197" i="2" s="1"/>
  <c r="O192" i="2"/>
  <c r="P192" i="2" s="1"/>
  <c r="N192" i="2"/>
  <c r="O191" i="2"/>
  <c r="P191" i="2" s="1"/>
  <c r="N191" i="2"/>
  <c r="O190" i="2"/>
  <c r="P190" i="2" s="1"/>
  <c r="N190" i="2"/>
  <c r="N189" i="2"/>
  <c r="O189" i="2" s="1"/>
  <c r="P189" i="2" s="1"/>
  <c r="Q189" i="2" s="1"/>
  <c r="R189" i="2" s="1"/>
  <c r="O188" i="2"/>
  <c r="P188" i="2" s="1"/>
  <c r="N188" i="2"/>
  <c r="N187" i="2"/>
  <c r="O187" i="2" s="1"/>
  <c r="P187" i="2" s="1"/>
  <c r="Q187" i="2" s="1"/>
  <c r="R187" i="2" s="1"/>
  <c r="N186" i="2"/>
  <c r="O186" i="2" s="1"/>
  <c r="P186" i="2" s="1"/>
  <c r="Q186" i="2" s="1"/>
  <c r="R186" i="2" s="1"/>
  <c r="O181" i="2"/>
  <c r="P181" i="2" s="1"/>
  <c r="N181" i="2"/>
  <c r="O180" i="2"/>
  <c r="P180" i="2" s="1"/>
  <c r="N180" i="2"/>
  <c r="N179" i="2"/>
  <c r="O179" i="2" s="1"/>
  <c r="P179" i="2" s="1"/>
  <c r="Q179" i="2" s="1"/>
  <c r="R179" i="2" s="1"/>
  <c r="O178" i="2"/>
  <c r="P178" i="2" s="1"/>
  <c r="N178" i="2"/>
  <c r="O177" i="2"/>
  <c r="P177" i="2" s="1"/>
  <c r="N177" i="2"/>
  <c r="N176" i="2"/>
  <c r="O176" i="2" s="1"/>
  <c r="P176" i="2" s="1"/>
  <c r="Q176" i="2" s="1"/>
  <c r="R176" i="2" s="1"/>
  <c r="N175" i="2"/>
  <c r="O175" i="2" s="1"/>
  <c r="P175" i="2" s="1"/>
  <c r="Q175" i="2" s="1"/>
  <c r="R175" i="2" s="1"/>
  <c r="N169" i="2"/>
  <c r="O169" i="2" s="1"/>
  <c r="P169" i="2" s="1"/>
  <c r="Q169" i="2" s="1"/>
  <c r="R169" i="2" s="1"/>
  <c r="N168" i="2"/>
  <c r="O168" i="2" s="1"/>
  <c r="P168" i="2" s="1"/>
  <c r="Q168" i="2" s="1"/>
  <c r="R168" i="2" s="1"/>
  <c r="N161" i="2"/>
  <c r="O161" i="2" s="1"/>
  <c r="P161" i="2" s="1"/>
  <c r="Q161" i="2" s="1"/>
  <c r="R161" i="2" s="1"/>
  <c r="N160" i="2"/>
  <c r="O160" i="2" s="1"/>
  <c r="P160" i="2" s="1"/>
  <c r="Q160" i="2" s="1"/>
  <c r="R160" i="2" s="1"/>
  <c r="N159" i="2"/>
  <c r="O159" i="2" s="1"/>
  <c r="P159" i="2" s="1"/>
  <c r="Q159" i="2" s="1"/>
  <c r="R159" i="2" s="1"/>
  <c r="N158" i="2"/>
  <c r="O158" i="2" s="1"/>
  <c r="P158" i="2" s="1"/>
  <c r="Q158" i="2" s="1"/>
  <c r="R158" i="2" s="1"/>
  <c r="N153" i="2"/>
  <c r="O153" i="2" s="1"/>
  <c r="P153" i="2" s="1"/>
  <c r="Q153" i="2" s="1"/>
  <c r="R153" i="2" s="1"/>
  <c r="N152" i="2"/>
  <c r="O152" i="2" s="1"/>
  <c r="P152" i="2" s="1"/>
  <c r="Q152" i="2" s="1"/>
  <c r="R152" i="2" s="1"/>
  <c r="N151" i="2"/>
  <c r="O151" i="2" s="1"/>
  <c r="P151" i="2" s="1"/>
  <c r="Q151" i="2" s="1"/>
  <c r="R151" i="2" s="1"/>
  <c r="N150" i="2"/>
  <c r="O150" i="2" s="1"/>
  <c r="P150" i="2" s="1"/>
  <c r="Q150" i="2" s="1"/>
  <c r="R150" i="2" s="1"/>
  <c r="O143" i="2"/>
  <c r="P143" i="2" s="1"/>
  <c r="N143" i="2"/>
  <c r="N142" i="2"/>
  <c r="O142" i="2" s="1"/>
  <c r="P142" i="2" s="1"/>
  <c r="Q142" i="2" s="1"/>
  <c r="R142" i="2" s="1"/>
  <c r="O133" i="2"/>
  <c r="P133" i="2" s="1"/>
  <c r="N133" i="2"/>
  <c r="N132" i="2"/>
  <c r="O132" i="2" s="1"/>
  <c r="P132" i="2" s="1"/>
  <c r="Q132" i="2" s="1"/>
  <c r="R132" i="2" s="1"/>
  <c r="O131" i="2"/>
  <c r="P131" i="2" s="1"/>
  <c r="N131" i="2"/>
  <c r="O130" i="2"/>
  <c r="P130" i="2" s="1"/>
  <c r="N130" i="2"/>
  <c r="N129" i="2"/>
  <c r="O129" i="2" s="1"/>
  <c r="P129" i="2" s="1"/>
  <c r="Q129" i="2" s="1"/>
  <c r="R129" i="2" s="1"/>
  <c r="O122" i="2"/>
  <c r="P122" i="2" s="1"/>
  <c r="N122" i="2"/>
  <c r="O121" i="2"/>
  <c r="P121" i="2" s="1"/>
  <c r="N121" i="2"/>
  <c r="O120" i="2"/>
  <c r="P120" i="2" s="1"/>
  <c r="N120" i="2"/>
  <c r="N119" i="2"/>
  <c r="O119" i="2" s="1"/>
  <c r="P119" i="2" s="1"/>
  <c r="Q119" i="2" s="1"/>
  <c r="R119" i="2" s="1"/>
  <c r="O118" i="2"/>
  <c r="P118" i="2" s="1"/>
  <c r="N118" i="2"/>
  <c r="N117" i="2"/>
  <c r="O117" i="2" s="1"/>
  <c r="P117" i="2" s="1"/>
  <c r="Q117" i="2" s="1"/>
  <c r="R117" i="2" s="1"/>
  <c r="N116" i="2"/>
  <c r="O116" i="2" s="1"/>
  <c r="P116" i="2" s="1"/>
  <c r="Q116" i="2" s="1"/>
  <c r="R116" i="2" s="1"/>
  <c r="O112" i="2"/>
  <c r="P112" i="2" s="1"/>
  <c r="N112" i="2"/>
  <c r="N111" i="2"/>
  <c r="N106" i="2"/>
  <c r="O106" i="2" s="1"/>
  <c r="P106" i="2" s="1"/>
  <c r="Q106" i="2" s="1"/>
  <c r="R106" i="2" s="1"/>
  <c r="O105" i="2"/>
  <c r="P105" i="2" s="1"/>
  <c r="N105" i="2"/>
  <c r="N104" i="2"/>
  <c r="O104" i="2" s="1"/>
  <c r="P104" i="2" s="1"/>
  <c r="Q104" i="2" s="1"/>
  <c r="R104" i="2" s="1"/>
  <c r="N103" i="2"/>
  <c r="O103" i="2" s="1"/>
  <c r="P103" i="2" s="1"/>
  <c r="Q103" i="2" s="1"/>
  <c r="R103" i="2" s="1"/>
  <c r="O102" i="2"/>
  <c r="P102" i="2" s="1"/>
  <c r="N102" i="2"/>
  <c r="O98" i="2"/>
  <c r="P98" i="2" s="1"/>
  <c r="N98" i="2"/>
  <c r="N97" i="2"/>
  <c r="O97" i="2" s="1"/>
  <c r="P97" i="2" s="1"/>
  <c r="Q97" i="2" s="1"/>
  <c r="R97" i="2" s="1"/>
  <c r="N96" i="2"/>
  <c r="O96" i="2" s="1"/>
  <c r="P96" i="2" s="1"/>
  <c r="Q96" i="2" s="1"/>
  <c r="R96" i="2" s="1"/>
  <c r="O95" i="2"/>
  <c r="P95" i="2" s="1"/>
  <c r="N95" i="2"/>
  <c r="N91" i="2"/>
  <c r="O91" i="2" s="1"/>
  <c r="P91" i="2" s="1"/>
  <c r="Q91" i="2" s="1"/>
  <c r="R91" i="2" s="1"/>
  <c r="N90" i="2"/>
  <c r="O90" i="2" s="1"/>
  <c r="P90" i="2" s="1"/>
  <c r="Q90" i="2" s="1"/>
  <c r="R90" i="2" s="1"/>
  <c r="N89" i="2"/>
  <c r="O89" i="2" s="1"/>
  <c r="P89" i="2" s="1"/>
  <c r="Q89" i="2" s="1"/>
  <c r="R89" i="2" s="1"/>
  <c r="N88" i="2"/>
  <c r="O88" i="2" s="1"/>
  <c r="P88" i="2" s="1"/>
  <c r="Q88" i="2" s="1"/>
  <c r="R88" i="2" s="1"/>
  <c r="N84" i="2"/>
  <c r="O84" i="2" s="1"/>
  <c r="P84" i="2" s="1"/>
  <c r="Q84" i="2" s="1"/>
  <c r="R84" i="2" s="1"/>
  <c r="N83" i="2"/>
  <c r="O83" i="2" s="1"/>
  <c r="P83" i="2" s="1"/>
  <c r="Q83" i="2" s="1"/>
  <c r="R83" i="2" s="1"/>
  <c r="N82" i="2"/>
  <c r="O82" i="2" s="1"/>
  <c r="P82" i="2" s="1"/>
  <c r="Q82" i="2" s="1"/>
  <c r="R82" i="2" s="1"/>
  <c r="N81" i="2"/>
  <c r="O81" i="2" s="1"/>
  <c r="P81" i="2" s="1"/>
  <c r="Q81" i="2" s="1"/>
  <c r="R81" i="2" s="1"/>
  <c r="N80" i="2"/>
  <c r="O80" i="2" s="1"/>
  <c r="P80" i="2" s="1"/>
  <c r="Q80" i="2" s="1"/>
  <c r="R80" i="2" s="1"/>
  <c r="N79" i="2"/>
  <c r="O79" i="2" s="1"/>
  <c r="P79" i="2" s="1"/>
  <c r="Q79" i="2" s="1"/>
  <c r="R79" i="2" s="1"/>
  <c r="O74" i="2"/>
  <c r="P74" i="2" s="1"/>
  <c r="N74" i="2"/>
  <c r="N73" i="2"/>
  <c r="O73" i="2" s="1"/>
  <c r="P73" i="2" s="1"/>
  <c r="Q73" i="2" s="1"/>
  <c r="R73" i="2" s="1"/>
  <c r="O72" i="2"/>
  <c r="P72" i="2" s="1"/>
  <c r="N72" i="2"/>
  <c r="O71" i="2"/>
  <c r="P71" i="2" s="1"/>
  <c r="N71" i="2"/>
  <c r="O70" i="2"/>
  <c r="P70" i="2" s="1"/>
  <c r="N70" i="2"/>
  <c r="N69" i="2"/>
  <c r="O69" i="2" s="1"/>
  <c r="P69" i="2" s="1"/>
  <c r="Q69" i="2" s="1"/>
  <c r="R69" i="2" s="1"/>
  <c r="O68" i="2"/>
  <c r="P68" i="2" s="1"/>
  <c r="N68" i="2"/>
  <c r="O67" i="2"/>
  <c r="P67" i="2" s="1"/>
  <c r="N67" i="2"/>
  <c r="N66" i="2"/>
  <c r="O66" i="2" s="1"/>
  <c r="P66" i="2" s="1"/>
  <c r="Q66" i="2" s="1"/>
  <c r="R66" i="2" s="1"/>
  <c r="N65" i="2"/>
  <c r="O65" i="2" s="1"/>
  <c r="P65" i="2" s="1"/>
  <c r="Q65" i="2" s="1"/>
  <c r="R65" i="2" s="1"/>
  <c r="N60" i="2"/>
  <c r="O60" i="2" s="1"/>
  <c r="P60" i="2" s="1"/>
  <c r="Q60" i="2" s="1"/>
  <c r="R60" i="2" s="1"/>
  <c r="N59" i="2"/>
  <c r="O59" i="2" s="1"/>
  <c r="P59" i="2" s="1"/>
  <c r="Q59" i="2" s="1"/>
  <c r="R59" i="2" s="1"/>
  <c r="N58" i="2"/>
  <c r="O58" i="2" s="1"/>
  <c r="P58" i="2" s="1"/>
  <c r="Q58" i="2" s="1"/>
  <c r="R58" i="2" s="1"/>
  <c r="N57" i="2"/>
  <c r="O57" i="2" s="1"/>
  <c r="P57" i="2" s="1"/>
  <c r="Q57" i="2" s="1"/>
  <c r="R57" i="2" s="1"/>
  <c r="N56" i="2"/>
  <c r="O56" i="2" s="1"/>
  <c r="P56" i="2" s="1"/>
  <c r="Q56" i="2" s="1"/>
  <c r="R56" i="2" s="1"/>
  <c r="O55" i="2"/>
  <c r="P55" i="2" s="1"/>
  <c r="N55" i="2"/>
  <c r="N50" i="2"/>
  <c r="O50" i="2" s="1"/>
  <c r="P50" i="2" s="1"/>
  <c r="Q50" i="2" s="1"/>
  <c r="R50" i="2" s="1"/>
  <c r="O49" i="2"/>
  <c r="P49" i="2" s="1"/>
  <c r="N49" i="2"/>
  <c r="O48" i="2"/>
  <c r="P48" i="2" s="1"/>
  <c r="N48" i="2"/>
  <c r="N47" i="2"/>
  <c r="O47" i="2" s="1"/>
  <c r="P47" i="2" s="1"/>
  <c r="Q47" i="2" s="1"/>
  <c r="R47" i="2" s="1"/>
  <c r="N46" i="2"/>
  <c r="O46" i="2" s="1"/>
  <c r="P46" i="2" s="1"/>
  <c r="Q46" i="2" s="1"/>
  <c r="R46" i="2" s="1"/>
  <c r="N45" i="2"/>
  <c r="O45" i="2" s="1"/>
  <c r="P45" i="2" s="1"/>
  <c r="Q45" i="2" s="1"/>
  <c r="R45" i="2" s="1"/>
  <c r="N44" i="2"/>
  <c r="O44" i="2" s="1"/>
  <c r="P44" i="2" s="1"/>
  <c r="Q44" i="2" s="1"/>
  <c r="R44" i="2" s="1"/>
  <c r="N39" i="2"/>
  <c r="O39" i="2" s="1"/>
  <c r="P39" i="2" s="1"/>
  <c r="Q39" i="2" s="1"/>
  <c r="R39" i="2" s="1"/>
  <c r="N38" i="2"/>
  <c r="O38" i="2" s="1"/>
  <c r="P38" i="2" s="1"/>
  <c r="Q38" i="2" s="1"/>
  <c r="R38" i="2" s="1"/>
  <c r="N37" i="2"/>
  <c r="O37" i="2" s="1"/>
  <c r="P37" i="2" s="1"/>
  <c r="Q37" i="2" s="1"/>
  <c r="R37" i="2" s="1"/>
  <c r="N32" i="2"/>
  <c r="O32" i="2" s="1"/>
  <c r="P32" i="2" s="1"/>
  <c r="Q32" i="2" s="1"/>
  <c r="R32" i="2" s="1"/>
  <c r="O31" i="2"/>
  <c r="P31" i="2" s="1"/>
  <c r="N31" i="2"/>
  <c r="O30" i="2"/>
  <c r="P30" i="2" s="1"/>
  <c r="N30" i="2"/>
  <c r="N29" i="2"/>
  <c r="O29" i="2" s="1"/>
  <c r="P29" i="2" s="1"/>
  <c r="Q29" i="2" s="1"/>
  <c r="R29" i="2" s="1"/>
  <c r="N28" i="2"/>
  <c r="O28" i="2" s="1"/>
  <c r="P28" i="2" s="1"/>
  <c r="Q28" i="2" s="1"/>
  <c r="R28" i="2" s="1"/>
  <c r="N24" i="2"/>
  <c r="O24" i="2" s="1"/>
  <c r="P24" i="2" s="1"/>
  <c r="Q24" i="2" s="1"/>
  <c r="R24" i="2" s="1"/>
  <c r="N23" i="2"/>
  <c r="O23" i="2" s="1"/>
  <c r="P23" i="2" s="1"/>
  <c r="Q23" i="2" s="1"/>
  <c r="R23" i="2" s="1"/>
  <c r="N22" i="2"/>
  <c r="O22" i="2" s="1"/>
  <c r="P22" i="2" s="1"/>
  <c r="Q22" i="2" s="1"/>
  <c r="R22" i="2" s="1"/>
  <c r="N21" i="2"/>
  <c r="O21" i="2" s="1"/>
  <c r="P21" i="2" s="1"/>
  <c r="Q21" i="2" s="1"/>
  <c r="R21" i="2" s="1"/>
  <c r="N20" i="2"/>
  <c r="O20" i="2" s="1"/>
  <c r="P20" i="2" s="1"/>
  <c r="Q20" i="2" s="1"/>
  <c r="R20" i="2" s="1"/>
  <c r="N19" i="2"/>
  <c r="O19" i="2" s="1"/>
  <c r="P19" i="2" s="1"/>
  <c r="Q19" i="2" s="1"/>
  <c r="R19" i="2" s="1"/>
  <c r="Q190" i="2" l="1"/>
  <c r="R190" i="2" s="1"/>
  <c r="Q31" i="2"/>
  <c r="R31" i="2" s="1"/>
  <c r="Q118" i="2"/>
  <c r="R118" i="2" s="1"/>
  <c r="Q143" i="2"/>
  <c r="R143" i="2" s="1"/>
  <c r="R144" i="2" s="1"/>
  <c r="Q188" i="2"/>
  <c r="R188" i="2" s="1"/>
  <c r="Q122" i="2"/>
  <c r="R122" i="2" s="1"/>
  <c r="O111" i="2"/>
  <c r="P111" i="2" s="1"/>
  <c r="Q111" i="2" s="1"/>
  <c r="R111" i="2" s="1"/>
  <c r="Q177" i="2"/>
  <c r="R177" i="2" s="1"/>
  <c r="Q71" i="2"/>
  <c r="R71" i="2" s="1"/>
  <c r="Q95" i="2"/>
  <c r="R95" i="2" s="1"/>
  <c r="Q130" i="2"/>
  <c r="R130" i="2" s="1"/>
  <c r="Q67" i="2"/>
  <c r="R67" i="2" s="1"/>
  <c r="Q72" i="2"/>
  <c r="R72" i="2" s="1"/>
  <c r="Q30" i="2"/>
  <c r="R30" i="2" s="1"/>
  <c r="R33" i="2" s="1"/>
  <c r="Q121" i="2"/>
  <c r="R121" i="2" s="1"/>
  <c r="R170" i="2"/>
  <c r="R25" i="2"/>
  <c r="Q98" i="2"/>
  <c r="R98" i="2" s="1"/>
  <c r="R162" i="2"/>
  <c r="Q178" i="2"/>
  <c r="R178" i="2" s="1"/>
  <c r="Q198" i="2"/>
  <c r="R198" i="2" s="1"/>
  <c r="Q200" i="2"/>
  <c r="R200" i="2" s="1"/>
  <c r="Q49" i="2"/>
  <c r="R49" i="2" s="1"/>
  <c r="Q68" i="2"/>
  <c r="R68" i="2" s="1"/>
  <c r="Q102" i="2"/>
  <c r="R102" i="2" s="1"/>
  <c r="Q192" i="2"/>
  <c r="R192" i="2" s="1"/>
  <c r="Q105" i="2"/>
  <c r="R105" i="2" s="1"/>
  <c r="Q191" i="2"/>
  <c r="R191" i="2" s="1"/>
  <c r="Q133" i="2"/>
  <c r="R133" i="2" s="1"/>
  <c r="Q181" i="2"/>
  <c r="R181" i="2" s="1"/>
  <c r="Q180" i="2"/>
  <c r="R180" i="2" s="1"/>
  <c r="R40" i="2"/>
  <c r="Q70" i="2"/>
  <c r="R70" i="2" s="1"/>
  <c r="R85" i="2"/>
  <c r="R213" i="2"/>
  <c r="Q74" i="2"/>
  <c r="R74" i="2" s="1"/>
  <c r="Q48" i="2"/>
  <c r="R48" i="2" s="1"/>
  <c r="Q55" i="2"/>
  <c r="R55" i="2" s="1"/>
  <c r="R61" i="2" s="1"/>
  <c r="R99" i="2"/>
  <c r="R154" i="2"/>
  <c r="R92" i="2"/>
  <c r="Q120" i="2"/>
  <c r="R120" i="2" s="1"/>
  <c r="Q112" i="2"/>
  <c r="R112" i="2" s="1"/>
  <c r="Q131" i="2"/>
  <c r="R131" i="2" s="1"/>
  <c r="R123" i="2" l="1"/>
  <c r="R107" i="2"/>
  <c r="R113" i="2"/>
  <c r="R51" i="2"/>
  <c r="R193" i="2"/>
  <c r="R75" i="2"/>
  <c r="R202" i="2"/>
  <c r="R134" i="2"/>
  <c r="R182" i="2"/>
  <c r="N281" i="2"/>
  <c r="O281" i="2"/>
  <c r="P281" i="2" s="1"/>
  <c r="N282" i="2"/>
  <c r="O282" i="2" s="1"/>
  <c r="P282" i="2" s="1"/>
  <c r="Q282" i="2" s="1"/>
  <c r="R282" i="2" s="1"/>
  <c r="N283" i="2"/>
  <c r="O283" i="2"/>
  <c r="P283" i="2" s="1"/>
  <c r="N284" i="2"/>
  <c r="O284" i="2" s="1"/>
  <c r="P284" i="2" s="1"/>
  <c r="Q284" i="2" s="1"/>
  <c r="R284" i="2" s="1"/>
  <c r="N285" i="2"/>
  <c r="O285" i="2" s="1"/>
  <c r="P285" i="2" s="1"/>
  <c r="Q285" i="2" s="1"/>
  <c r="R285" i="2" s="1"/>
  <c r="N286" i="2"/>
  <c r="O286" i="2"/>
  <c r="P286" i="2" s="1"/>
  <c r="N287" i="2"/>
  <c r="O287" i="2"/>
  <c r="P287" i="2" s="1"/>
  <c r="N288" i="2"/>
  <c r="O288" i="2" s="1"/>
  <c r="P288" i="2" s="1"/>
  <c r="Q288" i="2" s="1"/>
  <c r="R288" i="2" s="1"/>
  <c r="N289" i="2"/>
  <c r="O289" i="2" s="1"/>
  <c r="P289" i="2" s="1"/>
  <c r="Q289" i="2" s="1"/>
  <c r="R289" i="2" s="1"/>
  <c r="N290" i="2"/>
  <c r="O290" i="2" s="1"/>
  <c r="P290" i="2" s="1"/>
  <c r="Q290" i="2" s="1"/>
  <c r="R290" i="2" s="1"/>
  <c r="N280" i="2"/>
  <c r="O280" i="2" s="1"/>
  <c r="P280" i="2" s="1"/>
  <c r="Q280" i="2" s="1"/>
  <c r="R280" i="2" s="1"/>
  <c r="N264" i="2"/>
  <c r="O264" i="2" s="1"/>
  <c r="P264" i="2" s="1"/>
  <c r="Q264" i="2" s="1"/>
  <c r="R264" i="2" s="1"/>
  <c r="N265" i="2"/>
  <c r="O265" i="2" s="1"/>
  <c r="P265" i="2" s="1"/>
  <c r="Q265" i="2" s="1"/>
  <c r="R265" i="2" s="1"/>
  <c r="N266" i="2"/>
  <c r="O266" i="2"/>
  <c r="P266" i="2" s="1"/>
  <c r="N267" i="2"/>
  <c r="O267" i="2" s="1"/>
  <c r="P267" i="2" s="1"/>
  <c r="Q267" i="2" s="1"/>
  <c r="R267" i="2" s="1"/>
  <c r="N268" i="2"/>
  <c r="O268" i="2" s="1"/>
  <c r="P268" i="2" s="1"/>
  <c r="Q268" i="2" s="1"/>
  <c r="R268" i="2" s="1"/>
  <c r="N269" i="2"/>
  <c r="O269" i="2" s="1"/>
  <c r="P269" i="2" s="1"/>
  <c r="Q269" i="2" s="1"/>
  <c r="R269" i="2" s="1"/>
  <c r="N270" i="2"/>
  <c r="O270" i="2" s="1"/>
  <c r="P270" i="2" s="1"/>
  <c r="Q270" i="2" s="1"/>
  <c r="R270" i="2" s="1"/>
  <c r="N271" i="2"/>
  <c r="O271" i="2" s="1"/>
  <c r="P271" i="2" s="1"/>
  <c r="Q271" i="2" s="1"/>
  <c r="R271" i="2" s="1"/>
  <c r="N272" i="2"/>
  <c r="O272" i="2"/>
  <c r="P272" i="2" s="1"/>
  <c r="N251" i="2"/>
  <c r="O251" i="2" s="1"/>
  <c r="P251" i="2" s="1"/>
  <c r="Q251" i="2" s="1"/>
  <c r="R251" i="2" s="1"/>
  <c r="N252" i="2"/>
  <c r="O252" i="2" s="1"/>
  <c r="P252" i="2" s="1"/>
  <c r="Q252" i="2" s="1"/>
  <c r="R252" i="2" s="1"/>
  <c r="N253" i="2"/>
  <c r="O253" i="2" s="1"/>
  <c r="P253" i="2" s="1"/>
  <c r="Q253" i="2" s="1"/>
  <c r="R253" i="2" s="1"/>
  <c r="N254" i="2"/>
  <c r="O254" i="2" s="1"/>
  <c r="P254" i="2" s="1"/>
  <c r="Q254" i="2" s="1"/>
  <c r="R254" i="2" s="1"/>
  <c r="N255" i="2"/>
  <c r="O255" i="2" s="1"/>
  <c r="P255" i="2" s="1"/>
  <c r="Q255" i="2" s="1"/>
  <c r="R255" i="2" s="1"/>
  <c r="N256" i="2"/>
  <c r="O256" i="2" s="1"/>
  <c r="P256" i="2" s="1"/>
  <c r="Q256" i="2" s="1"/>
  <c r="R256" i="2" s="1"/>
  <c r="N242" i="2"/>
  <c r="O242" i="2" s="1"/>
  <c r="P242" i="2" s="1"/>
  <c r="Q242" i="2" s="1"/>
  <c r="R242" i="2" s="1"/>
  <c r="N243" i="2"/>
  <c r="O243" i="2" s="1"/>
  <c r="P243" i="2" s="1"/>
  <c r="Q243" i="2" s="1"/>
  <c r="R243" i="2" s="1"/>
  <c r="N232" i="2"/>
  <c r="O232" i="2" s="1"/>
  <c r="P232" i="2" s="1"/>
  <c r="Q232" i="2" s="1"/>
  <c r="R232" i="2" s="1"/>
  <c r="R233" i="2" s="1"/>
  <c r="N217" i="2"/>
  <c r="O217" i="2" s="1"/>
  <c r="P217" i="2" s="1"/>
  <c r="Q217" i="2" s="1"/>
  <c r="R217" i="2" s="1"/>
  <c r="N218" i="2"/>
  <c r="O218" i="2" s="1"/>
  <c r="P218" i="2" s="1"/>
  <c r="Q218" i="2" s="1"/>
  <c r="R218" i="2" s="1"/>
  <c r="N219" i="2"/>
  <c r="O219" i="2" s="1"/>
  <c r="P219" i="2" s="1"/>
  <c r="Q219" i="2" s="1"/>
  <c r="R219" i="2" s="1"/>
  <c r="N220" i="2"/>
  <c r="O220" i="2" s="1"/>
  <c r="P220" i="2" s="1"/>
  <c r="Q220" i="2" s="1"/>
  <c r="R220" i="2" s="1"/>
  <c r="N221" i="2"/>
  <c r="O221" i="2" s="1"/>
  <c r="P221" i="2" s="1"/>
  <c r="Q221" i="2" s="1"/>
  <c r="R221" i="2" s="1"/>
  <c r="N222" i="2"/>
  <c r="O222" i="2" s="1"/>
  <c r="P222" i="2" s="1"/>
  <c r="Q222" i="2" s="1"/>
  <c r="R222" i="2" s="1"/>
  <c r="N223" i="2"/>
  <c r="O223" i="2" s="1"/>
  <c r="P223" i="2" s="1"/>
  <c r="Q223" i="2" s="1"/>
  <c r="R223" i="2" s="1"/>
  <c r="Q266" i="2" l="1"/>
  <c r="R266" i="2" s="1"/>
  <c r="R244" i="2"/>
  <c r="R257" i="2"/>
  <c r="R224" i="2"/>
  <c r="Q287" i="2"/>
  <c r="R287" i="2" s="1"/>
  <c r="Q286" i="2"/>
  <c r="R286" i="2" s="1"/>
  <c r="Q281" i="2"/>
  <c r="R281" i="2" s="1"/>
  <c r="Q283" i="2"/>
  <c r="R283" i="2" s="1"/>
  <c r="Q272" i="2"/>
  <c r="R272" i="2" s="1"/>
  <c r="R273" i="2" l="1"/>
  <c r="R291" i="2"/>
</calcChain>
</file>

<file path=xl/comments1.xml><?xml version="1.0" encoding="utf-8"?>
<comments xmlns="http://schemas.openxmlformats.org/spreadsheetml/2006/main">
  <authors>
    <author>Edgaras Abušovas</author>
    <author>...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186"/>
          </rPr>
          <t>Pareiškėjo pavadinimas pasirenkamas iš sąrašo</t>
        </r>
      </text>
    </comment>
    <comment ref="C13" authorId="1">
      <text>
        <r>
          <rPr>
            <sz val="9"/>
            <color indexed="81"/>
            <rFont val="Tahoma"/>
            <family val="2"/>
            <charset val="186"/>
          </rPr>
          <t xml:space="preserve">
Įrašyti patiems</t>
        </r>
      </text>
    </comment>
    <comment ref="D13" authorId="1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</text>
    </comment>
    <comment ref="E13" authorId="1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1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</text>
    </comment>
    <comment ref="M14" authorId="1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<sst xmlns="http://schemas.openxmlformats.org/spreadsheetml/2006/main" count="1071" uniqueCount="257">
  <si>
    <t>Eil. Nr.</t>
  </si>
  <si>
    <t>Bendra sporto šakos gauta taškų suma</t>
  </si>
  <si>
    <t>Nuoroda į protokolą:</t>
  </si>
  <si>
    <t>Iš viso:</t>
  </si>
  <si>
    <t>Departamento pripažintos nacionalinės sporto (šakų) federacijos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</si>
  <si>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</si>
  <si>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</si>
  <si>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</si>
  <si>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</si>
  <si>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</si>
  <si>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</si>
  <si>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</si>
  <si>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</si>
  <si>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</si>
  <si>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</si>
  <si>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</si>
  <si>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</si>
  <si>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</si>
  <si>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</si>
  <si>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</si>
  <si>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</si>
  <si>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</si>
  <si>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</si>
  <si>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</si>
  <si>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</si>
  <si>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</si>
  <si>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</si>
  <si>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</si>
  <si>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</si>
  <si>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</si>
  <si>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</si>
  <si>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</si>
  <si>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</si>
  <si>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</si>
  <si>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</si>
  <si>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</si>
  <si>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</si>
  <si>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</si>
  <si>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</si>
  <si>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</si>
  <si>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</si>
  <si>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</si>
  <si>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</si>
  <si>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</si>
  <si>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</si>
  <si>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</si>
  <si>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</si>
  <si>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</si>
  <si>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</si>
  <si>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</si>
  <si>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</si>
  <si>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</si>
  <si>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</si>
  <si>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</si>
  <si>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</si>
  <si>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</si>
  <si>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</si>
  <si>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</si>
  <si>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</si>
  <si>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</si>
  <si>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</si>
  <si>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</si>
  <si>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</si>
  <si>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</si>
  <si>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</si>
  <si>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</si>
  <si>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</si>
  <si>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</si>
  <si>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</si>
  <si>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</si>
  <si>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</si>
  <si>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</si>
  <si>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</si>
  <si>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</si>
  <si>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</si>
  <si>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</si>
  <si>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</si>
  <si>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</si>
  <si>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Asociacija „Hockey Lithuania“</t>
  </si>
  <si>
    <t>Balas už aplenktą sportininką (komandą) sporto šakos rungtyje</t>
  </si>
  <si>
    <t>Sporto šakos rungtis</t>
  </si>
  <si>
    <t>Tarptautinių sporto varžybų kategorija</t>
  </si>
  <si>
    <t>Kas kiek metų rengiamos tarptautinės sporto varžybos</t>
  </si>
  <si>
    <t>Vykdoma atranka į tarptautines sporto varžybas (Taip / Ne)</t>
  </si>
  <si>
    <t>Sportininkų (komandų) skaičius rungtyje</t>
  </si>
  <si>
    <t>Sportininko (komandos) užimta vieta</t>
  </si>
  <si>
    <t>Aukščiausia sportininko užimta vieta tose pačiose sporto varžybose (Taip / Ne)</t>
  </si>
  <si>
    <t>Balų skaičius už užimtą vietą</t>
  </si>
  <si>
    <t>Balų suma</t>
  </si>
  <si>
    <t>Balo už aplenktų sportininkų (komandų) skaičių sporto šakos rungtyje vertė procentais nuo iškovotos vietos konkrečioje sporto šakos rungtyje balo vertės</t>
  </si>
  <si>
    <t>Pareiškėjo vardu:</t>
  </si>
  <si>
    <t>__________________________                                             _________________                                                            ____________________          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</si>
  <si>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                        (vardas, pavardė)</t>
    </r>
  </si>
  <si>
    <t xml:space="preserve">(jei pareiškėjas antspaudą privalo turėti) </t>
  </si>
  <si>
    <t>Priklauso balų atsižvelgus į pastabas</t>
  </si>
  <si>
    <t>PČ</t>
  </si>
  <si>
    <t>EČ</t>
  </si>
  <si>
    <t>PČneol</t>
  </si>
  <si>
    <t>EČneol</t>
  </si>
  <si>
    <t>JPČ</t>
  </si>
  <si>
    <t>JnPČ</t>
  </si>
  <si>
    <t>JEČ</t>
  </si>
  <si>
    <t>JnEČ</t>
  </si>
  <si>
    <t>Pareiškėjas:</t>
  </si>
  <si>
    <t>(Pareiškėjo buveinės adresas, telefonas, el. paštas)</t>
  </si>
  <si>
    <t xml:space="preserve">           (Pareiškėjo pavadinimas)</t>
  </si>
  <si>
    <t>(Juridinio asmens kodas)</t>
  </si>
  <si>
    <t>SPORTININKŲ (KOMANDŲ) TARPTAUTINĖSE SPORTO VARŽYBOSE PASIEKTI REZULTATAI</t>
  </si>
  <si>
    <t>                                     (pridedamos pasiekimus tarptautinėse sporto varžybose patvirtinančių protokolų kopijos (arba pateikiama nuoroda į interneto svetainę, kurioje su šiais protokolais galima būtų susipažinti)</t>
  </si>
  <si>
    <t xml:space="preserve">(sporto renginio pavadinimas) </t>
  </si>
  <si>
    <t xml:space="preserve">Sportininko vardas, pavardė </t>
  </si>
  <si>
    <t>Įtraukta į olimpinių žaidynių programą/neįtraukta į olimpinių žaidynių programą)</t>
  </si>
  <si>
    <t xml:space="preserve">Sportininkų (komandos narių) skaičius </t>
  </si>
  <si>
    <t>Automobilių,  aviacijos, motociklų ar motorlaivių sporto šakų pasaulio ar Europos čempionato etapų (jeigu toje sporto šakoje pasaulio ar Europos čempionatai nevykdomi, o vietoje jų rengiamos tos sporto šakos pasaulio ar Europos taurės varžybos – atskirame pasaulio ar Europos taurės varžybų etapų) skaičius</t>
  </si>
  <si>
    <t>Valstybių skaičius tarptautinėse sporto varžybose*</t>
  </si>
  <si>
    <t>*Pildo tik neolimpinių sporto šakų pareiškėjai</t>
  </si>
  <si>
    <t>Laura Asadauskaitė-Zadneprovskienė</t>
  </si>
  <si>
    <t>ind.</t>
  </si>
  <si>
    <t>olimpinė</t>
  </si>
  <si>
    <t>Taip</t>
  </si>
  <si>
    <t>Gintarė Venčkauskaitė-Juškienė</t>
  </si>
  <si>
    <t>Ieva Serapinaitė</t>
  </si>
  <si>
    <t>Justinas Kinderis</t>
  </si>
  <si>
    <t>Dovydas Vaivada</t>
  </si>
  <si>
    <t>Tamašauskaitė, Vaivada</t>
  </si>
  <si>
    <t>Mix</t>
  </si>
  <si>
    <t>neolimpinė</t>
  </si>
  <si>
    <t>Asadauskaitė, Venčkauskaitė,Serapinaitė</t>
  </si>
  <si>
    <t>Kom.</t>
  </si>
  <si>
    <t>Elzbieta Adomaitytė</t>
  </si>
  <si>
    <t>PRIDEDAMA. _http://www.uipmworld.org/event/uipm-2019-junior-pentathlon-world-championships___</t>
  </si>
  <si>
    <t>Titas Puronas</t>
  </si>
  <si>
    <t>PRIDEDAMA. ____http://www.uipmworld.org/event/uipm-2019-youth-world-championships-u19____</t>
  </si>
  <si>
    <t>Medeja Gineitytė</t>
  </si>
  <si>
    <t>Est.</t>
  </si>
  <si>
    <t>Gineitytė, Gudlevičiūtė</t>
  </si>
  <si>
    <t>Aurelija Tamašauskaitė</t>
  </si>
  <si>
    <t>kom.</t>
  </si>
  <si>
    <t>Asadauskaitė, Venčkauskaitė, Serapinaitė</t>
  </si>
  <si>
    <t>Tomaš Maksimovič</t>
  </si>
  <si>
    <t>Tamašauskaitė,Vaivada</t>
  </si>
  <si>
    <t>Tamašauskaitė, Adomaitytė, Gineitytė</t>
  </si>
  <si>
    <t>Vaivada, Maksimovič, Puronas</t>
  </si>
  <si>
    <t>PRIDEDAMA. ___http://www.uipmworld.org/event/u24-european-championships____________</t>
  </si>
  <si>
    <t>lnd.</t>
  </si>
  <si>
    <t>Butkutė</t>
  </si>
  <si>
    <t>Monika Rekutė</t>
  </si>
  <si>
    <t>Žurauskaitė</t>
  </si>
  <si>
    <t>Daniel Bondorovas</t>
  </si>
  <si>
    <t>Malinauskas</t>
  </si>
  <si>
    <t>Batakis</t>
  </si>
  <si>
    <t>Adomaitytė, Puronas</t>
  </si>
  <si>
    <t>Puronas,Morozas</t>
  </si>
  <si>
    <t>PRIDEDAMA. _http://www.uipmworld.org/event/youth-european-championships-u19____________</t>
  </si>
  <si>
    <t>2019 m. Pasaulio suaugusiųjų čempionatas</t>
  </si>
  <si>
    <t>2019 m. Pasaulio jaunimo čempionatas</t>
  </si>
  <si>
    <t>2019 m. Pasaulio jaunių U19 čempionatas</t>
  </si>
  <si>
    <t>2019 m. Europos suaugusiųjų čempionatas</t>
  </si>
  <si>
    <t>http://www.uipmworld.org/event/european-championships-2019</t>
  </si>
  <si>
    <t>2019 m. Europos jaunimo U24 čempionatas</t>
  </si>
  <si>
    <t>2019 m. Europos jaunių U19 čempionatas</t>
  </si>
  <si>
    <t>PRIDEDAMA. __http://www.uipmworld.org/event/uipm-2019-pentathlon-world-championships</t>
  </si>
  <si>
    <t>Generalinis sekretorius</t>
  </si>
  <si>
    <t>Viačeslavas Kalininas</t>
  </si>
  <si>
    <t>Žemaitės g. 6-417; Vilnius; 8-687-59591, info@pentathlon.lt</t>
  </si>
  <si>
    <t>2020 m. vasario 12  d.</t>
  </si>
  <si>
    <t>2016 m. Pasaulio suaugusiųjų čempionatas</t>
  </si>
  <si>
    <t>Nuoroda į protokolą: http://www.uipmworld.org/event/uipm-senior-world-championships</t>
  </si>
  <si>
    <t>Gintarė Venčkauskaitė</t>
  </si>
  <si>
    <t>Ne</t>
  </si>
  <si>
    <t>Karolina Gužauskaitė</t>
  </si>
  <si>
    <t>Asadauskaitė,Venčkauskaitė, Ieva Serapinaitė</t>
  </si>
  <si>
    <t>2016 m. Pasaulio jaunimo čempionatas</t>
  </si>
  <si>
    <t>Nuoroda į protokolą: http://www.uipmworld.org/event/uipm-junior-world-championships</t>
  </si>
  <si>
    <t>ind</t>
  </si>
  <si>
    <t>Emilija Serapinaitė</t>
  </si>
  <si>
    <t>Vilma Juchnevičiūtė</t>
  </si>
  <si>
    <t>2016 m. Olimpinės Žaidynės</t>
  </si>
  <si>
    <t>Nuoroda į protokolą:http://www.uipmworld.org/event/olympic-games</t>
  </si>
  <si>
    <t>Laura Asadauskaitė Zadneprovskienė</t>
  </si>
  <si>
    <t>OŽ</t>
  </si>
  <si>
    <t>2016 m. Europos suaugusiųjų čempionatas</t>
  </si>
  <si>
    <t>Nuoroda į protokolą:vhttp://www.uipmworld.org/event/senior-european-championships-4</t>
  </si>
  <si>
    <t>Asadauskaitė, Venčkauskaitė, Gužauskaitė</t>
  </si>
  <si>
    <t>Tamašauskaitė,Emilija Serapinaitė</t>
  </si>
  <si>
    <t>Estaf.</t>
  </si>
  <si>
    <t>2016 m. Europos jaunimo čempionatas</t>
  </si>
  <si>
    <t>Nuoroda į protokolą: http://www.uipmworld.org/event/junior-european-championships-12</t>
  </si>
  <si>
    <t>Ie.Serapinaitė,Tamašauskaitė,Em.Serapinaitė</t>
  </si>
  <si>
    <t>2016 m. Europos jaunių U19 čempionatas</t>
  </si>
  <si>
    <t>Nuoroda į protokolą:http://www.uipmworld.org/event/european-youth-championships-5</t>
  </si>
  <si>
    <t>Eglė Švedaitė</t>
  </si>
  <si>
    <t>Viktorija Marčiulionytė</t>
  </si>
  <si>
    <t>Monika Rėkutė</t>
  </si>
  <si>
    <t>Gabija Daraškevičiūtė</t>
  </si>
  <si>
    <t>Marčiulionytė, Gudlevičius</t>
  </si>
  <si>
    <t>Švedaitė,Rėkutė</t>
  </si>
  <si>
    <t>Estaf.merg.</t>
  </si>
  <si>
    <t>Sosnovskij, Kazlas</t>
  </si>
  <si>
    <t>Estaf.bern.</t>
  </si>
  <si>
    <t>Aivaras Kazlas</t>
  </si>
  <si>
    <t>Vladislovas Sosnovskij</t>
  </si>
  <si>
    <t>Gytis Gudlevičius</t>
  </si>
  <si>
    <t>2017 m. Pasaulio suaugusiųjų čempionatas</t>
  </si>
  <si>
    <t>Nuoroda į protokolą: http://www.uipmworld.org/event/uipm-senior-world-championships-3</t>
  </si>
  <si>
    <t>Lina Batulevičiūtė</t>
  </si>
  <si>
    <t>Asadauskaitė,  Batulevičiūtė, Ieva Serapinaitė</t>
  </si>
  <si>
    <t>Batulevičiūtė,Kinderis</t>
  </si>
  <si>
    <t>2017 m. Pasaulio jaunimo čempionatas</t>
  </si>
  <si>
    <t>Nuoroda į protokolą: http://www.uipmworld.org/event/uipm-junior-world-championships-3</t>
  </si>
  <si>
    <t>Ieva Želvytė</t>
  </si>
  <si>
    <t>2017 m. Pasaulio jaunių U19 čempionatas</t>
  </si>
  <si>
    <t>Nuoroda į protokolą: http://www.uipmworld.org/event/uipm-u19-ya-world-championships</t>
  </si>
  <si>
    <t>Tomaš Maksimavič</t>
  </si>
  <si>
    <t>2017 m. Europos suaugusiųjų čempionatas</t>
  </si>
  <si>
    <t>Nuoroda į protokolą:http://www.uipmworld.org/event/european-senior-championships-1</t>
  </si>
  <si>
    <t>2017 m. Europos jaunimo U24 čempionatas</t>
  </si>
  <si>
    <t>Nuoroda į protokolą:http://www.uipmworld.org/event/european-championships-u24</t>
  </si>
  <si>
    <t>2017 m. Europos jaunių U19 čempionatas</t>
  </si>
  <si>
    <t>Nuoroda į protokolą:http:http://www.uipmworld.org/event/european-championships-u19-ya</t>
  </si>
  <si>
    <t>Elzbeta Guoda Adomaitytė</t>
  </si>
  <si>
    <t>Adomaitytė, Rėkutė, Marčiulionytė</t>
  </si>
  <si>
    <t>2018 m. Pasaulio suaugusiųjų čempionatas</t>
  </si>
  <si>
    <t>Serapinaitė, Venčkauskaitė,Batulevičiūtė</t>
  </si>
  <si>
    <t>PRIDEDAMA. ____________________________________________________________________________________________________</t>
  </si>
  <si>
    <t>http://www.uipmworld.org/event/uipm-world-championships-0</t>
  </si>
  <si>
    <t>2018 m. Pasaulio jaunimo čempionatas</t>
  </si>
  <si>
    <t>Nuoroda į protokolą:http://www.uipmworld.org/event/uipm-junior-world-championships-4</t>
  </si>
  <si>
    <t>2018 m. Pasaulio jaunių U19 čempionatas</t>
  </si>
  <si>
    <t>Nuoroda į protokolą:http://www.uipmworld.org/event/uipm-youth-world-championships-u19-ya</t>
  </si>
  <si>
    <t>Tomas Maksimovic</t>
  </si>
  <si>
    <t>Medeja Adomaitytė</t>
  </si>
  <si>
    <t>2018 m. Jaunimo Olimpinės Žaidynės</t>
  </si>
  <si>
    <t>JOŽ</t>
  </si>
  <si>
    <t>Elzbieta Adomaitytė, Hernandez Angel</t>
  </si>
  <si>
    <t>Aivaras Kazlas, Rinaldo Alice</t>
  </si>
  <si>
    <t>PRIDEDAMA. http://www.uipmworld.org/event/3rd-youth-olympic-games-mp</t>
  </si>
  <si>
    <t xml:space="preserve">2018 m. Pasaulio suaugusiųjų Triatlo čempionatas </t>
  </si>
  <si>
    <t>Nuoroda į protokolą:http://www.uipmworld.org/event/uipm-biathletriathle-world-championships-1</t>
  </si>
  <si>
    <t>2018 m. Europos suaugusiųjų čempionatas</t>
  </si>
  <si>
    <t>Nuoroda į protokolą:http://www.uipmworld.org/event/european-championships-senior-0</t>
  </si>
  <si>
    <t>Gintarė Venčkauskaitė,Dovydas Vaivada</t>
  </si>
  <si>
    <t>Serapinaite,Venčkauskaitė,Batulevičiūtė</t>
  </si>
  <si>
    <t>Nuoroda į protokolą:http://www.uipmworld.org/event/european-championships-u24-0</t>
  </si>
  <si>
    <t>Serapinaitė,Tamašauskaitė,Adomaityrė</t>
  </si>
  <si>
    <t>2018 m. Europos jaunių U19 čempionatas</t>
  </si>
  <si>
    <t>Nuoroda į protokolą:http://www.uipmworld.org/event/european-championships-u19</t>
  </si>
  <si>
    <t>Tomas Maksimovič</t>
  </si>
  <si>
    <t>Elzbieta Adomaitytė, Aivaras Kazlas</t>
  </si>
  <si>
    <t>Danielius Bondorovas</t>
  </si>
  <si>
    <t>Mix.</t>
  </si>
  <si>
    <t>2018 m. Europos triatlo čempionatas</t>
  </si>
  <si>
    <t>Nuoroda į protokolą:http://www.uipmworld.org/event/biathle-triathle-european-championships</t>
  </si>
  <si>
    <t>Želvytė</t>
  </si>
  <si>
    <t>Elžbieta Adomaitytė</t>
  </si>
  <si>
    <t>Elžbieta Adomaitytė, Danielius Bondorovas</t>
  </si>
  <si>
    <t>2018 m. Europos jaunimo U24 čempionatas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</si>
</sst>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sz val="2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name val="Times New Roman"/>
      <family val="1"/>
    </font>
    <font>
      <sz val="11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0" xfId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center" wrapText="1" indent="1"/>
    </xf>
    <xf numFmtId="0" fontId="13" fillId="0" borderId="0" xfId="0" applyFont="1"/>
    <xf numFmtId="3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0" xfId="2"/>
    <xf numFmtId="0" fontId="3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2" fontId="28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right" vertical="center" wrapText="1"/>
    </xf>
    <xf numFmtId="2" fontId="28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ipmworld.org/event/european-championships-2019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308"/>
  <sheetViews>
    <sheetView tabSelected="1" topLeftCell="F280" zoomScaleNormal="100" workbookViewId="0">
      <selection activeCell="U290" sqref="U290"/>
    </sheetView>
  </sheetViews>
  <sheetFormatPr defaultColWidth="9.140625" defaultRowHeight="15"/>
  <cols>
    <col min="1" max="1" width="3.85546875" style="2" bestFit="1" customWidth="1"/>
    <col min="2" max="2" width="38.28515625" style="2" bestFit="1" customWidth="1"/>
    <col min="3" max="3" width="14.28515625" style="2" customWidth="1"/>
    <col min="4" max="4" width="10.7109375" style="2" customWidth="1"/>
    <col min="5" max="5" width="10" style="2" customWidth="1"/>
    <col min="6" max="6" width="10.140625" style="2" customWidth="1"/>
    <col min="7" max="7" width="11.7109375" style="2" customWidth="1"/>
    <col min="8" max="8" width="10.140625" style="2" customWidth="1"/>
    <col min="9" max="9" width="23.28515625" style="10" customWidth="1"/>
    <col min="10" max="10" width="10.5703125" style="2" customWidth="1"/>
    <col min="11" max="11" width="11" style="10" customWidth="1"/>
    <col min="12" max="12" width="10.5703125" style="2" customWidth="1"/>
    <col min="13" max="13" width="11.42578125" style="2" customWidth="1"/>
    <col min="14" max="14" width="8.85546875" style="3" customWidth="1"/>
    <col min="15" max="15" width="9.140625" style="3" customWidth="1"/>
    <col min="16" max="16" width="11.140625" style="3" customWidth="1"/>
    <col min="17" max="17" width="12.7109375" style="3" customWidth="1"/>
    <col min="18" max="18" width="11" style="2" customWidth="1"/>
    <col min="19" max="16384" width="9.140625" style="2"/>
  </cols>
  <sheetData>
    <row r="1" spans="1:18" s="10" customFormat="1" ht="15.75">
      <c r="D1" s="29"/>
      <c r="E1" s="29"/>
      <c r="F1" s="29"/>
      <c r="G1" s="29"/>
      <c r="H1" s="29"/>
      <c r="I1" s="29"/>
      <c r="J1" s="29"/>
      <c r="K1" s="29"/>
      <c r="L1" s="29"/>
      <c r="N1" s="3"/>
      <c r="O1" s="3"/>
      <c r="P1" s="3"/>
      <c r="Q1" s="3"/>
    </row>
    <row r="2" spans="1:18" s="10" customFormat="1" ht="15.75">
      <c r="B2" s="10" t="s">
        <v>165</v>
      </c>
      <c r="D2" s="29"/>
      <c r="E2" s="29"/>
      <c r="F2" s="29"/>
      <c r="G2" s="29"/>
      <c r="H2" s="29"/>
      <c r="I2" s="29"/>
      <c r="J2" s="29"/>
      <c r="K2" s="29"/>
      <c r="L2" s="29"/>
      <c r="N2" s="3"/>
      <c r="O2" s="3"/>
      <c r="P2" s="3"/>
      <c r="Q2" s="3"/>
    </row>
    <row r="3" spans="1:18" s="10" customFormat="1">
      <c r="B3" s="32" t="s">
        <v>103</v>
      </c>
      <c r="N3" s="3"/>
      <c r="O3" s="3"/>
      <c r="P3" s="3"/>
      <c r="Q3" s="3"/>
    </row>
    <row r="4" spans="1:18" ht="3" customHeight="1"/>
    <row r="5" spans="1:18" ht="26.25">
      <c r="A5" s="89" t="s">
        <v>65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8" ht="18.75">
      <c r="A6" s="96" t="s">
        <v>105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8" s="10" customFormat="1" ht="15.75">
      <c r="A7" s="29"/>
      <c r="B7" s="106" t="s">
        <v>164</v>
      </c>
      <c r="C7" s="106"/>
      <c r="D7" s="106"/>
      <c r="E7" s="106"/>
      <c r="F7" s="106"/>
      <c r="G7" s="106"/>
      <c r="H7" s="106"/>
      <c r="I7" s="30"/>
      <c r="J7" s="30"/>
      <c r="K7" s="30"/>
      <c r="L7" s="30"/>
      <c r="M7" s="30"/>
      <c r="N7" s="30"/>
      <c r="O7" s="30"/>
      <c r="P7" s="30"/>
      <c r="Q7" s="30"/>
    </row>
    <row r="8" spans="1:18" s="10" customFormat="1" ht="18">
      <c r="A8" s="29"/>
      <c r="B8" s="97" t="s">
        <v>104</v>
      </c>
      <c r="C8" s="97"/>
      <c r="D8" s="9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s="10" customFormat="1" ht="15.75">
      <c r="A9" s="29"/>
      <c r="B9" s="34">
        <v>191588888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8" s="10" customFormat="1" ht="18">
      <c r="A10" s="29"/>
      <c r="B10" s="33" t="s">
        <v>106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8" s="10" customFormat="1" ht="16.899999999999999" customHeight="1">
      <c r="A11" s="107" t="s">
        <v>107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5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7"/>
    </row>
    <row r="13" spans="1:18" s="10" customFormat="1" ht="15" hidden="1" customHeight="1">
      <c r="A13" s="108" t="s">
        <v>0</v>
      </c>
      <c r="B13" s="98" t="s">
        <v>110</v>
      </c>
      <c r="C13" s="98" t="s">
        <v>80</v>
      </c>
      <c r="D13" s="98" t="s">
        <v>111</v>
      </c>
      <c r="E13" s="98" t="s">
        <v>112</v>
      </c>
      <c r="F13" s="93"/>
      <c r="G13" s="94"/>
      <c r="H13" s="94"/>
      <c r="I13" s="94"/>
      <c r="J13" s="94"/>
      <c r="K13" s="94"/>
      <c r="L13" s="94"/>
      <c r="M13" s="94"/>
      <c r="N13" s="94"/>
      <c r="O13" s="95"/>
      <c r="P13" s="100" t="s">
        <v>79</v>
      </c>
      <c r="Q13" s="111" t="s">
        <v>89</v>
      </c>
      <c r="R13" s="100" t="s">
        <v>88</v>
      </c>
    </row>
    <row r="14" spans="1:18" s="10" customFormat="1" ht="45" customHeight="1">
      <c r="A14" s="109"/>
      <c r="B14" s="103"/>
      <c r="C14" s="103"/>
      <c r="D14" s="103"/>
      <c r="E14" s="103"/>
      <c r="F14" s="98" t="s">
        <v>81</v>
      </c>
      <c r="G14" s="98" t="s">
        <v>82</v>
      </c>
      <c r="H14" s="98" t="s">
        <v>83</v>
      </c>
      <c r="I14" s="104" t="s">
        <v>113</v>
      </c>
      <c r="J14" s="98" t="s">
        <v>84</v>
      </c>
      <c r="K14" s="98" t="s">
        <v>114</v>
      </c>
      <c r="L14" s="98" t="s">
        <v>85</v>
      </c>
      <c r="M14" s="98" t="s">
        <v>86</v>
      </c>
      <c r="N14" s="91" t="s">
        <v>87</v>
      </c>
      <c r="O14" s="91" t="s">
        <v>94</v>
      </c>
      <c r="P14" s="101"/>
      <c r="Q14" s="112"/>
      <c r="R14" s="101"/>
    </row>
    <row r="15" spans="1:18" s="10" customFormat="1" ht="76.150000000000006" customHeight="1">
      <c r="A15" s="110"/>
      <c r="B15" s="99"/>
      <c r="C15" s="99"/>
      <c r="D15" s="99"/>
      <c r="E15" s="99"/>
      <c r="F15" s="99"/>
      <c r="G15" s="99"/>
      <c r="H15" s="99"/>
      <c r="I15" s="105"/>
      <c r="J15" s="99"/>
      <c r="K15" s="99"/>
      <c r="L15" s="99"/>
      <c r="M15" s="99"/>
      <c r="N15" s="92"/>
      <c r="O15" s="92"/>
      <c r="P15" s="102"/>
      <c r="Q15" s="113"/>
      <c r="R15" s="102"/>
    </row>
    <row r="16" spans="1:18" s="10" customFormat="1" ht="5.45" customHeight="1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9" s="10" customFormat="1">
      <c r="A17" s="71" t="s">
        <v>166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53"/>
    </row>
    <row r="18" spans="1:19" s="10" customFormat="1">
      <c r="A18" s="65" t="s">
        <v>167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53"/>
    </row>
    <row r="19" spans="1:19" s="10" customFormat="1">
      <c r="A19" s="38">
        <v>1</v>
      </c>
      <c r="B19" s="38" t="s">
        <v>116</v>
      </c>
      <c r="C19" s="54" t="s">
        <v>117</v>
      </c>
      <c r="D19" s="38" t="s">
        <v>118</v>
      </c>
      <c r="E19" s="38">
        <v>1</v>
      </c>
      <c r="F19" s="38" t="s">
        <v>95</v>
      </c>
      <c r="G19" s="38">
        <v>1</v>
      </c>
      <c r="H19" s="38" t="s">
        <v>119</v>
      </c>
      <c r="I19" s="38"/>
      <c r="J19" s="38">
        <v>75</v>
      </c>
      <c r="K19" s="38"/>
      <c r="L19" s="38">
        <v>4</v>
      </c>
      <c r="M19" s="38" t="s">
        <v>119</v>
      </c>
      <c r="N19" s="4">
        <f t="shared" ref="N19:N24" si="0">(IF(F19="OŽ",IF(L19=1,612,IF(L19=2,473.76,IF(L19=3,380.16,IF(L19=4,201.6,IF(L19=5,187.2,IF(L19=6,172.8,IF(L19=7,165,IF(L19=8,160,0))))))))+IF(L19&lt;=8,0,IF(L19&lt;=16,153,IF(L19&lt;=24,120,IF(L19&lt;=32,89,IF(L19&lt;=48,58,0)))))-IF(L19&lt;=8,0,IF(L19&lt;=16,(L19-9)*3.06,IF(L19&lt;=24,(L19-17)*3.06,IF(L19&lt;=32,(L19-25)*3.06,IF(L19&lt;=48,(L19-33)*3.06,0))))),0)+IF(F19="PČ",IF(L19=1,449,IF(L19=2,314.6,IF(L19=3,238,IF(L19=4,172,IF(L19=5,159,IF(L19=6,145,IF(L19=7,132,IF(L19=8,119,0))))))))+IF(L19&lt;=8,0,IF(L19&lt;=16,88,IF(L19&lt;=24,55,IF(L19&lt;=32,22,0))))-IF(L19&lt;=8,0,IF(L19&lt;=16,(L19-9)*2.245,IF(L19&lt;=24,(L19-17)*2.245,IF(L19&lt;=32,(L19-25)*2.245,0)))),0)+IF(F19="PČneol",IF(L19=1,85,IF(L19=2,64.61,IF(L19=3,50.76,IF(L19=4,16.25,IF(L19=5,15,IF(L19=6,13.75,IF(L19=7,12.5,IF(L19=8,11.25,0))))))))+IF(L19&lt;=8,0,IF(L19&lt;=16,9,0))-IF(L19&lt;=8,0,IF(L19&lt;=16,(L19-9)*0.425,0)),0)+IF(F19="PŽ",IF(L19=1,85,IF(L19=2,59.5,IF(L19=3,45,IF(L19=4,32.5,IF(L19=5,30,IF(L19=6,27.5,IF(L19=7,25,IF(L19=8,22.5,0))))))))+IF(L19&lt;=8,0,IF(L19&lt;=16,19,IF(L19&lt;=24,13,IF(L19&lt;=32,8,0))))-IF(L19&lt;=8,0,IF(L19&lt;=16,(L19-9)*0.425,IF(L19&lt;=24,(L19-17)*0.425,IF(L19&lt;=32,(L19-25)*0.425,0)))),0)+IF(F19="EČ",IF(L19=1,204,IF(L19=2,156.24,IF(L19=3,123.84,IF(L19=4,72,IF(L19=5,66,IF(L19=6,60,IF(L19=7,54,IF(L19=8,48,0))))))))+IF(L19&lt;=8,0,IF(L19&lt;=16,40,IF(L19&lt;=24,25,0)))-IF(L19&lt;=8,0,IF(L19&lt;=16,(L19-9)*1.02,IF(L19&lt;=24,(L19-17)*1.02,0))),0)+IF(F19="EČneol",IF(L19=1,68,IF(L19=2,51.69,IF(L19=3,40.61,IF(L19=4,13,IF(L19=5,12,IF(L19=6,11,IF(L19=7,10,IF(L19=8,9,0)))))))))+IF(F19="EŽ",IF(L19=1,68,IF(L19=2,47.6,IF(L19=3,36,IF(L19=4,18,IF(L19=5,16.5,IF(L19=6,15,IF(L19=7,13.5,IF(L19=8,12,0))))))))+IF(L19&lt;=8,0,IF(L19&lt;=16,10,IF(L19&lt;=24,6,0)))-IF(L19&lt;=8,0,IF(L19&lt;=16,(L19-9)*0.34,IF(L19&lt;=24,(L19-17)*0.34,0))),0)+IF(F19="PT",IF(L19=1,68,IF(L19=2,52.08,IF(L19=3,41.28,IF(L19=4,24,IF(L19=5,22,IF(L19=6,20,IF(L19=7,18,IF(L19=8,16,0))))))))+IF(L19&lt;=8,0,IF(L19&lt;=16,13,IF(L19&lt;=24,9,IF(L19&lt;=32,4,0))))-IF(L19&lt;=8,0,IF(L19&lt;=16,(L19-9)*0.34,IF(L19&lt;=24,(L19-17)*0.34,IF(L19&lt;=32,(L19-25)*0.34,0)))),0)+IF(F19="JOŽ",IF(L19=1,85,IF(L19=2,59.5,IF(L19=3,45,IF(L19=4,32.5,IF(L19=5,30,IF(L19=6,27.5,IF(L19=7,25,IF(L19=8,22.5,0))))))))+IF(L19&lt;=8,0,IF(L19&lt;=16,19,IF(L19&lt;=24,13,0)))-IF(L19&lt;=8,0,IF(L19&lt;=16,(L19-9)*0.425,IF(L19&lt;=24,(L19-17)*0.425,0))),0)+IF(F19="JPČ",IF(L19=1,68,IF(L19=2,47.6,IF(L19=3,36,IF(L19=4,26,IF(L19=5,24,IF(L19=6,22,IF(L19=7,20,IF(L19=8,18,0))))))))+IF(L19&lt;=8,0,IF(L19&lt;=16,13,IF(L19&lt;=24,9,0)))-IF(L19&lt;=8,0,IF(L19&lt;=16,(L19-9)*0.34,IF(L19&lt;=24,(L19-17)*0.34,0))),0)+IF(F19="JEČ",IF(L19=1,34,IF(L19=2,26.04,IF(L19=3,20.6,IF(L19=4,12,IF(L19=5,11,IF(L19=6,10,IF(L19=7,9,IF(L19=8,8,0))))))))+IF(L19&lt;=8,0,IF(L19&lt;=16,6,0))-IF(L19&lt;=8,0,IF(L19&lt;=16,(L19-9)*0.17,0)),0)+IF(F19="JEOF",IF(L19=1,34,IF(L19=2,26.04,IF(L19=3,20.6,IF(L19=4,12,IF(L19=5,11,IF(L19=6,10,IF(L19=7,9,IF(L19=8,8,0))))))))+IF(L19&lt;=8,0,IF(L19&lt;=16,6,0))-IF(L19&lt;=8,0,IF(L19&lt;=16,(L19-9)*0.17,0)),0)+IF(F19="JnPČ",IF(L19=1,51,IF(L19=2,35.7,IF(L19=3,27,IF(L19=4,19.5,IF(L19=5,18,IF(L19=6,16.5,IF(L19=7,15,IF(L19=8,13.5,0))))))))+IF(L19&lt;=8,0,IF(L19&lt;=16,10,0))-IF(L19&lt;=8,0,IF(L19&lt;=16,(L19-9)*0.255,0)),0)+IF(F19="JnEČ",IF(L19=1,25.5,IF(L19=2,19.53,IF(L19=3,15.48,IF(L19=4,9,IF(L19=5,8.25,IF(L19=6,7.5,IF(L19=7,6.75,IF(L19=8,6,0))))))))+IF(L19&lt;=8,0,IF(L19&lt;=16,5,0))-IF(L19&lt;=8,0,IF(L19&lt;=16,(L19-9)*0.1275,0)),0)+IF(F19="JčPČ",IF(L19=1,21.25,IF(L19=2,14.5,IF(L19=3,11.5,IF(L19=4,7,IF(L19=5,6.5,IF(L19=6,6,IF(L19=7,5.5,IF(L19=8,5,0))))))))+IF(L19&lt;=8,0,IF(L19&lt;=16,4,0))-IF(L19&lt;=8,0,IF(L19&lt;=16,(L19-9)*0.10625,0)),0)+IF(F19="JčEČ",IF(L19=1,17,IF(L19=2,13.02,IF(L19=3,10.32,IF(L19=4,6,IF(L19=5,5.5,IF(L19=6,5,IF(L19=7,4.5,IF(L19=8,4,0))))))))+IF(L19&lt;=8,0,IF(L19&lt;=16,3,0))-IF(L19&lt;=8,0,IF(L19&lt;=16,(L19-9)*0.085,0)),0)+IF(F19="NEAK",IF(L19=1,11.48,IF(L19=2,8.79,IF(L19=3,6.97,IF(L19=4,4.05,IF(L19=5,3.71,IF(L19=6,3.38,IF(L19=7,3.04,IF(L19=8,2.7,0))))))))+IF(L19&lt;=8,0,IF(L19&lt;=16,2,IF(L19&lt;=24,1.3,0)))-IF(L19&lt;=8,0,IF(L19&lt;=16,(L19-9)*0.0574,IF(L19&lt;=24,(L19-17)*0.0574,0))),0))*IF(L19&lt;4,1,IF(OR(F19="PČ",F19="PŽ",F19="PT"),IF(J19&lt;32,J19/32,1),1))* IF(L19&lt;4,1,IF(OR(F19="EČ",F19="EŽ",F19="JOŽ",F19="JPČ",F19="NEAK"),IF(J19&lt;24,J19/24,1),1))*IF(L19&lt;4,1,IF(OR(F19="PČneol",F19="JEČ",F19="JEOF",F19="JnPČ",F19="JnEČ",F19="JčPČ",F19="JčEČ"),IF(J19&lt;16,J19/16,1),1))*IF(L19&lt;4,1,IF(F19="EČneol",IF(J19&lt;8,J19/8,1),1))</f>
        <v>172</v>
      </c>
      <c r="O19" s="11">
        <f t="shared" ref="O19:O24" si="1">IF(F19="OŽ",N19,IF(H19="Ne",IF(J19*0.3&lt;=J19-L19,N19,0),IF(J19*0.1&lt;=J19-L19,N19,0)))</f>
        <v>172</v>
      </c>
      <c r="P19" s="5">
        <f t="shared" ref="P19:P24" si="2">IF(O19=0,0,IF(F19="OŽ",IF(L19&gt;47,0,IF(J19&gt;47,(48-L19)*1.836,((48-L19)-(48-J19))*1.836)),0)+IF(F19="PČ",IF(L19&gt;31,0,IF(J19&gt;31,(32-L19)*1.347,((32-L19)-(32-J19))*1.347)),0)+ IF(F19="PČneol",IF(L19&gt;15,0,IF(J19&gt;15,(16-L19)*0.255,((16-L19)-(16-J19))*0.255)),0)+IF(F19="PŽ",IF(L19&gt;31,0,IF(J19&gt;31,(32-L19)*0.255,((32-L19)-(32-J19))*0.255)),0)+IF(F19="EČ",IF(L19&gt;23,0,IF(J19&gt;23,(24-L19)*0.612,((24-L19)-(24-J19))*0.612)),0)+IF(F19="EČneol",IF(L19&gt;7,0,IF(J19&gt;7,(8-L19)*0.204,((8-L19)-(8-J19))*0.204)),0)+IF(F19="EŽ",IF(L19&gt;23,0,IF(J19&gt;23,(24-L19)*0.204,((24-L19)-(24-J19))*0.204)),0)+IF(F19="PT",IF(L19&gt;31,0,IF(J19&gt;31,(32-L19)*0.204,((32-L19)-(32-J19))*0.204)),0)+IF(F19="JOŽ",IF(L19&gt;23,0,IF(J19&gt;23,(24-L19)*0.255,((24-L19)-(24-J19))*0.255)),0)+IF(F19="JPČ",IF(L19&gt;23,0,IF(J19&gt;23,(24-L19)*0.204,((24-L19)-(24-J19))*0.204)),0)+IF(F19="JEČ",IF(L19&gt;15,0,IF(J19&gt;15,(16-L19)*0.102,((16-L19)-(16-J19))*0.102)),0)+IF(F19="JEOF",IF(L19&gt;15,0,IF(J19&gt;15,(16-L19)*0.102,((16-L19)-(16-J19))*0.102)),0)+IF(F19="JnPČ",IF(L19&gt;15,0,IF(J19&gt;15,(16-L19)*0.153,((16-L19)-(16-J19))*0.153)),0)+IF(F19="JnEČ",IF(L19&gt;15,0,IF(J19&gt;15,(16-L19)*0.0765,((16-L19)-(16-J19))*0.0765)),0)+IF(F19="JčPČ",IF(L19&gt;15,0,IF(J19&gt;15,(16-L19)*0.06375,((16-L19)-(16-J19))*0.06375)),0)+IF(F19="JčEČ",IF(L19&gt;15,0,IF(J19&gt;15,(16-L19)*0.051,((16-L19)-(16-J19))*0.051)),0)+IF(F19="NEAK",IF(L19&gt;23,0,IF(J19&gt;23,(24-L19)*0.03444,((24-L19)-(24-J19))*0.03444)),0))</f>
        <v>37.716000000000001</v>
      </c>
      <c r="Q19" s="13">
        <f t="shared" ref="Q19:Q24" si="3">IF(ISERROR(P19*100/N19),0,(P19*100/N19))</f>
        <v>21.927906976744186</v>
      </c>
      <c r="R19" s="12">
        <f t="shared" ref="R19:R24" si="4">IF(Q19&lt;=30,O19+P19,O19+O19*0.3)*IF(G19=1,0.4,IF(G19=2,0.75,IF(G19="1 (kas 4 m. 1 k. nerengiamos)",0.52,1)))*IF(D19="olimpinė",1,IF(M19="Ne",0.5,1))*IF(OR(A$5="Lietuvos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federacija"),IF(OR(J19&lt;8,K19&lt;16),0,1),1)*E19*IF(I19&lt;=1,1,1/I19)*IF(OR(A$5="Lietuvos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85.564128000000011</v>
      </c>
      <c r="S19" s="23"/>
    </row>
    <row r="20" spans="1:19" s="10" customFormat="1">
      <c r="A20" s="38">
        <v>2</v>
      </c>
      <c r="B20" s="38" t="s">
        <v>168</v>
      </c>
      <c r="C20" s="54" t="s">
        <v>117</v>
      </c>
      <c r="D20" s="38" t="s">
        <v>118</v>
      </c>
      <c r="E20" s="38">
        <v>1</v>
      </c>
      <c r="F20" s="38" t="s">
        <v>95</v>
      </c>
      <c r="G20" s="38">
        <v>1</v>
      </c>
      <c r="H20" s="38" t="s">
        <v>119</v>
      </c>
      <c r="I20" s="38"/>
      <c r="J20" s="38">
        <v>75</v>
      </c>
      <c r="K20" s="38"/>
      <c r="L20" s="38">
        <v>19</v>
      </c>
      <c r="M20" s="38" t="s">
        <v>119</v>
      </c>
      <c r="N20" s="4">
        <f t="shared" si="0"/>
        <v>50.51</v>
      </c>
      <c r="O20" s="11">
        <f t="shared" si="1"/>
        <v>50.51</v>
      </c>
      <c r="P20" s="5">
        <f t="shared" si="2"/>
        <v>17.510999999999999</v>
      </c>
      <c r="Q20" s="13">
        <f t="shared" si="3"/>
        <v>34.668382498515143</v>
      </c>
      <c r="R20" s="12">
        <f t="shared" si="4"/>
        <v>26.790504000000002</v>
      </c>
      <c r="S20" s="23"/>
    </row>
    <row r="21" spans="1:19" s="10" customFormat="1">
      <c r="A21" s="38">
        <v>3</v>
      </c>
      <c r="B21" s="38" t="s">
        <v>121</v>
      </c>
      <c r="C21" s="54" t="s">
        <v>117</v>
      </c>
      <c r="D21" s="38" t="s">
        <v>118</v>
      </c>
      <c r="E21" s="38">
        <v>1</v>
      </c>
      <c r="F21" s="38" t="s">
        <v>95</v>
      </c>
      <c r="G21" s="38">
        <v>1</v>
      </c>
      <c r="H21" s="38" t="s">
        <v>169</v>
      </c>
      <c r="I21" s="38"/>
      <c r="J21" s="38">
        <v>75</v>
      </c>
      <c r="K21" s="38"/>
      <c r="L21" s="38">
        <v>45</v>
      </c>
      <c r="M21" s="38" t="s">
        <v>119</v>
      </c>
      <c r="N21" s="4">
        <f t="shared" si="0"/>
        <v>0</v>
      </c>
      <c r="O21" s="11">
        <f t="shared" si="1"/>
        <v>0</v>
      </c>
      <c r="P21" s="5">
        <f t="shared" si="2"/>
        <v>0</v>
      </c>
      <c r="Q21" s="13">
        <f t="shared" si="3"/>
        <v>0</v>
      </c>
      <c r="R21" s="12">
        <f t="shared" si="4"/>
        <v>0</v>
      </c>
    </row>
    <row r="22" spans="1:19" s="10" customFormat="1">
      <c r="A22" s="38">
        <v>4</v>
      </c>
      <c r="B22" s="38" t="s">
        <v>170</v>
      </c>
      <c r="C22" s="54" t="s">
        <v>117</v>
      </c>
      <c r="D22" s="38" t="s">
        <v>118</v>
      </c>
      <c r="E22" s="38">
        <v>1</v>
      </c>
      <c r="F22" s="38" t="s">
        <v>95</v>
      </c>
      <c r="G22" s="38">
        <v>1</v>
      </c>
      <c r="H22" s="38" t="s">
        <v>169</v>
      </c>
      <c r="I22" s="38"/>
      <c r="J22" s="38">
        <v>75</v>
      </c>
      <c r="K22" s="38"/>
      <c r="L22" s="38">
        <v>42</v>
      </c>
      <c r="M22" s="38" t="s">
        <v>119</v>
      </c>
      <c r="N22" s="4">
        <f t="shared" si="0"/>
        <v>0</v>
      </c>
      <c r="O22" s="11">
        <f t="shared" si="1"/>
        <v>0</v>
      </c>
      <c r="P22" s="5">
        <f t="shared" si="2"/>
        <v>0</v>
      </c>
      <c r="Q22" s="13">
        <f t="shared" si="3"/>
        <v>0</v>
      </c>
      <c r="R22" s="12">
        <f t="shared" si="4"/>
        <v>0</v>
      </c>
    </row>
    <row r="23" spans="1:19" s="10" customFormat="1" ht="30">
      <c r="A23" s="38">
        <v>5</v>
      </c>
      <c r="B23" s="38" t="s">
        <v>171</v>
      </c>
      <c r="C23" s="54" t="s">
        <v>137</v>
      </c>
      <c r="D23" s="38" t="s">
        <v>126</v>
      </c>
      <c r="E23" s="38">
        <v>3</v>
      </c>
      <c r="F23" s="38" t="s">
        <v>97</v>
      </c>
      <c r="G23" s="38">
        <v>1</v>
      </c>
      <c r="H23" s="38" t="s">
        <v>169</v>
      </c>
      <c r="I23" s="38"/>
      <c r="J23" s="38">
        <v>16</v>
      </c>
      <c r="K23" s="55">
        <v>20</v>
      </c>
      <c r="L23" s="38">
        <v>7</v>
      </c>
      <c r="M23" s="38" t="s">
        <v>119</v>
      </c>
      <c r="N23" s="4">
        <f t="shared" si="0"/>
        <v>12.5</v>
      </c>
      <c r="O23" s="11">
        <f t="shared" si="1"/>
        <v>12.5</v>
      </c>
      <c r="P23" s="5">
        <f t="shared" si="2"/>
        <v>2.2949999999999999</v>
      </c>
      <c r="Q23" s="13">
        <f t="shared" si="3"/>
        <v>18.36</v>
      </c>
      <c r="R23" s="12">
        <f t="shared" si="4"/>
        <v>18.109080000000002</v>
      </c>
    </row>
    <row r="24" spans="1:19" s="10" customFormat="1">
      <c r="A24" s="38">
        <v>6</v>
      </c>
      <c r="B24" s="38" t="s">
        <v>122</v>
      </c>
      <c r="C24" s="54" t="s">
        <v>117</v>
      </c>
      <c r="D24" s="38" t="s">
        <v>118</v>
      </c>
      <c r="E24" s="38">
        <v>1</v>
      </c>
      <c r="F24" s="38" t="s">
        <v>95</v>
      </c>
      <c r="G24" s="38">
        <v>1</v>
      </c>
      <c r="H24" s="38" t="s">
        <v>119</v>
      </c>
      <c r="I24" s="38"/>
      <c r="J24" s="38">
        <v>96</v>
      </c>
      <c r="K24" s="38"/>
      <c r="L24" s="38">
        <v>7</v>
      </c>
      <c r="M24" s="38" t="s">
        <v>119</v>
      </c>
      <c r="N24" s="4">
        <f t="shared" si="0"/>
        <v>132</v>
      </c>
      <c r="O24" s="11">
        <f t="shared" si="1"/>
        <v>132</v>
      </c>
      <c r="P24" s="5">
        <f t="shared" si="2"/>
        <v>33.674999999999997</v>
      </c>
      <c r="Q24" s="13">
        <f t="shared" si="3"/>
        <v>25.511363636363633</v>
      </c>
      <c r="R24" s="12">
        <f t="shared" si="4"/>
        <v>67.595400000000012</v>
      </c>
    </row>
    <row r="25" spans="1:19" s="10" customFormat="1" ht="15.75" customHeight="1">
      <c r="A25" s="62" t="s">
        <v>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12">
        <f>SUM(R19:R24)</f>
        <v>198.05911200000003</v>
      </c>
    </row>
    <row r="26" spans="1:19" s="10" customFormat="1">
      <c r="A26" s="71" t="s">
        <v>172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53"/>
    </row>
    <row r="27" spans="1:19" s="10" customFormat="1">
      <c r="A27" s="65" t="s">
        <v>173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53"/>
    </row>
    <row r="28" spans="1:19" s="10" customFormat="1">
      <c r="A28" s="38">
        <v>1</v>
      </c>
      <c r="B28" s="38" t="s">
        <v>136</v>
      </c>
      <c r="C28" s="54" t="s">
        <v>174</v>
      </c>
      <c r="D28" s="38" t="s">
        <v>118</v>
      </c>
      <c r="E28" s="38">
        <v>1</v>
      </c>
      <c r="F28" s="38" t="s">
        <v>99</v>
      </c>
      <c r="G28" s="38">
        <v>1</v>
      </c>
      <c r="H28" s="38" t="s">
        <v>119</v>
      </c>
      <c r="I28" s="38"/>
      <c r="J28" s="38">
        <v>55</v>
      </c>
      <c r="K28" s="38"/>
      <c r="L28" s="38">
        <v>4</v>
      </c>
      <c r="M28" s="38" t="s">
        <v>119</v>
      </c>
      <c r="N28" s="4">
        <f t="shared" ref="N28:N32" si="5">(IF(F28="OŽ",IF(L28=1,612,IF(L28=2,473.76,IF(L28=3,380.16,IF(L28=4,201.6,IF(L28=5,187.2,IF(L28=6,172.8,IF(L28=7,165,IF(L28=8,160,0))))))))+IF(L28&lt;=8,0,IF(L28&lt;=16,153,IF(L28&lt;=24,120,IF(L28&lt;=32,89,IF(L28&lt;=48,58,0)))))-IF(L28&lt;=8,0,IF(L28&lt;=16,(L28-9)*3.06,IF(L28&lt;=24,(L28-17)*3.06,IF(L28&lt;=32,(L28-25)*3.06,IF(L28&lt;=48,(L28-33)*3.06,0))))),0)+IF(F28="PČ",IF(L28=1,449,IF(L28=2,314.6,IF(L28=3,238,IF(L28=4,172,IF(L28=5,159,IF(L28=6,145,IF(L28=7,132,IF(L28=8,119,0))))))))+IF(L28&lt;=8,0,IF(L28&lt;=16,88,IF(L28&lt;=24,55,IF(L28&lt;=32,22,0))))-IF(L28&lt;=8,0,IF(L28&lt;=16,(L28-9)*2.245,IF(L28&lt;=24,(L28-17)*2.245,IF(L28&lt;=32,(L28-25)*2.245,0)))),0)+IF(F28="PČneol",IF(L28=1,85,IF(L28=2,64.61,IF(L28=3,50.76,IF(L28=4,16.25,IF(L28=5,15,IF(L28=6,13.75,IF(L28=7,12.5,IF(L28=8,11.25,0))))))))+IF(L28&lt;=8,0,IF(L28&lt;=16,9,0))-IF(L28&lt;=8,0,IF(L28&lt;=16,(L28-9)*0.425,0)),0)+IF(F28="PŽ",IF(L28=1,85,IF(L28=2,59.5,IF(L28=3,45,IF(L28=4,32.5,IF(L28=5,30,IF(L28=6,27.5,IF(L28=7,25,IF(L28=8,22.5,0))))))))+IF(L28&lt;=8,0,IF(L28&lt;=16,19,IF(L28&lt;=24,13,IF(L28&lt;=32,8,0))))-IF(L28&lt;=8,0,IF(L28&lt;=16,(L28-9)*0.425,IF(L28&lt;=24,(L28-17)*0.425,IF(L28&lt;=32,(L28-25)*0.425,0)))),0)+IF(F28="EČ",IF(L28=1,204,IF(L28=2,156.24,IF(L28=3,123.84,IF(L28=4,72,IF(L28=5,66,IF(L28=6,60,IF(L28=7,54,IF(L28=8,48,0))))))))+IF(L28&lt;=8,0,IF(L28&lt;=16,40,IF(L28&lt;=24,25,0)))-IF(L28&lt;=8,0,IF(L28&lt;=16,(L28-9)*1.02,IF(L28&lt;=24,(L28-17)*1.02,0))),0)+IF(F28="EČneol",IF(L28=1,68,IF(L28=2,51.69,IF(L28=3,40.61,IF(L28=4,13,IF(L28=5,12,IF(L28=6,11,IF(L28=7,10,IF(L28=8,9,0)))))))))+IF(F28="EŽ",IF(L28=1,68,IF(L28=2,47.6,IF(L28=3,36,IF(L28=4,18,IF(L28=5,16.5,IF(L28=6,15,IF(L28=7,13.5,IF(L28=8,12,0))))))))+IF(L28&lt;=8,0,IF(L28&lt;=16,10,IF(L28&lt;=24,6,0)))-IF(L28&lt;=8,0,IF(L28&lt;=16,(L28-9)*0.34,IF(L28&lt;=24,(L28-17)*0.34,0))),0)+IF(F28="PT",IF(L28=1,68,IF(L28=2,52.08,IF(L28=3,41.28,IF(L28=4,24,IF(L28=5,22,IF(L28=6,20,IF(L28=7,18,IF(L28=8,16,0))))))))+IF(L28&lt;=8,0,IF(L28&lt;=16,13,IF(L28&lt;=24,9,IF(L28&lt;=32,4,0))))-IF(L28&lt;=8,0,IF(L28&lt;=16,(L28-9)*0.34,IF(L28&lt;=24,(L28-17)*0.34,IF(L28&lt;=32,(L28-25)*0.34,0)))),0)+IF(F28="JOŽ",IF(L28=1,85,IF(L28=2,59.5,IF(L28=3,45,IF(L28=4,32.5,IF(L28=5,30,IF(L28=6,27.5,IF(L28=7,25,IF(L28=8,22.5,0))))))))+IF(L28&lt;=8,0,IF(L28&lt;=16,19,IF(L28&lt;=24,13,0)))-IF(L28&lt;=8,0,IF(L28&lt;=16,(L28-9)*0.425,IF(L28&lt;=24,(L28-17)*0.425,0))),0)+IF(F28="JPČ",IF(L28=1,68,IF(L28=2,47.6,IF(L28=3,36,IF(L28=4,26,IF(L28=5,24,IF(L28=6,22,IF(L28=7,20,IF(L28=8,18,0))))))))+IF(L28&lt;=8,0,IF(L28&lt;=16,13,IF(L28&lt;=24,9,0)))-IF(L28&lt;=8,0,IF(L28&lt;=16,(L28-9)*0.34,IF(L28&lt;=24,(L28-17)*0.34,0))),0)+IF(F28="JEČ",IF(L28=1,34,IF(L28=2,26.04,IF(L28=3,20.6,IF(L28=4,12,IF(L28=5,11,IF(L28=6,10,IF(L28=7,9,IF(L28=8,8,0))))))))+IF(L28&lt;=8,0,IF(L28&lt;=16,6,0))-IF(L28&lt;=8,0,IF(L28&lt;=16,(L28-9)*0.17,0)),0)+IF(F28="JEOF",IF(L28=1,34,IF(L28=2,26.04,IF(L28=3,20.6,IF(L28=4,12,IF(L28=5,11,IF(L28=6,10,IF(L28=7,9,IF(L28=8,8,0))))))))+IF(L28&lt;=8,0,IF(L28&lt;=16,6,0))-IF(L28&lt;=8,0,IF(L28&lt;=16,(L28-9)*0.17,0)),0)+IF(F28="JnPČ",IF(L28=1,51,IF(L28=2,35.7,IF(L28=3,27,IF(L28=4,19.5,IF(L28=5,18,IF(L28=6,16.5,IF(L28=7,15,IF(L28=8,13.5,0))))))))+IF(L28&lt;=8,0,IF(L28&lt;=16,10,0))-IF(L28&lt;=8,0,IF(L28&lt;=16,(L28-9)*0.255,0)),0)+IF(F28="JnEČ",IF(L28=1,25.5,IF(L28=2,19.53,IF(L28=3,15.48,IF(L28=4,9,IF(L28=5,8.25,IF(L28=6,7.5,IF(L28=7,6.75,IF(L28=8,6,0))))))))+IF(L28&lt;=8,0,IF(L28&lt;=16,5,0))-IF(L28&lt;=8,0,IF(L28&lt;=16,(L28-9)*0.1275,0)),0)+IF(F28="JčPČ",IF(L28=1,21.25,IF(L28=2,14.5,IF(L28=3,11.5,IF(L28=4,7,IF(L28=5,6.5,IF(L28=6,6,IF(L28=7,5.5,IF(L28=8,5,0))))))))+IF(L28&lt;=8,0,IF(L28&lt;=16,4,0))-IF(L28&lt;=8,0,IF(L28&lt;=16,(L28-9)*0.10625,0)),0)+IF(F28="JčEČ",IF(L28=1,17,IF(L28=2,13.02,IF(L28=3,10.32,IF(L28=4,6,IF(L28=5,5.5,IF(L28=6,5,IF(L28=7,4.5,IF(L28=8,4,0))))))))+IF(L28&lt;=8,0,IF(L28&lt;=16,3,0))-IF(L28&lt;=8,0,IF(L28&lt;=16,(L28-9)*0.085,0)),0)+IF(F28="NEAK",IF(L28=1,11.48,IF(L28=2,8.79,IF(L28=3,6.97,IF(L28=4,4.05,IF(L28=5,3.71,IF(L28=6,3.38,IF(L28=7,3.04,IF(L28=8,2.7,0))))))))+IF(L28&lt;=8,0,IF(L28&lt;=16,2,IF(L28&lt;=24,1.3,0)))-IF(L28&lt;=8,0,IF(L28&lt;=16,(L28-9)*0.0574,IF(L28&lt;=24,(L28-17)*0.0574,0))),0))*IF(L28&lt;4,1,IF(OR(F28="PČ",F28="PŽ",F28="PT"),IF(J28&lt;32,J28/32,1),1))* IF(L28&lt;4,1,IF(OR(F28="EČ",F28="EŽ",F28="JOŽ",F28="JPČ",F28="NEAK"),IF(J28&lt;24,J28/24,1),1))*IF(L28&lt;4,1,IF(OR(F28="PČneol",F28="JEČ",F28="JEOF",F28="JnPČ",F28="JnEČ",F28="JčPČ",F28="JčEČ"),IF(J28&lt;16,J28/16,1),1))*IF(L28&lt;4,1,IF(F28="EČneol",IF(J28&lt;8,J28/8,1),1))</f>
        <v>26</v>
      </c>
      <c r="O28" s="11">
        <f t="shared" ref="O28:O32" si="6">IF(F28="OŽ",N28,IF(H28="Ne",IF(J28*0.3&lt;=J28-L28,N28,0),IF(J28*0.1&lt;=J28-L28,N28,0)))</f>
        <v>26</v>
      </c>
      <c r="P28" s="5">
        <f t="shared" ref="P28:P32" si="7">IF(O28=0,0,IF(F28="OŽ",IF(L28&gt;47,0,IF(J28&gt;47,(48-L28)*1.836,((48-L28)-(48-J28))*1.836)),0)+IF(F28="PČ",IF(L28&gt;31,0,IF(J28&gt;31,(32-L28)*1.347,((32-L28)-(32-J28))*1.347)),0)+ IF(F28="PČneol",IF(L28&gt;15,0,IF(J28&gt;15,(16-L28)*0.255,((16-L28)-(16-J28))*0.255)),0)+IF(F28="PŽ",IF(L28&gt;31,0,IF(J28&gt;31,(32-L28)*0.255,((32-L28)-(32-J28))*0.255)),0)+IF(F28="EČ",IF(L28&gt;23,0,IF(J28&gt;23,(24-L28)*0.612,((24-L28)-(24-J28))*0.612)),0)+IF(F28="EČneol",IF(L28&gt;7,0,IF(J28&gt;7,(8-L28)*0.204,((8-L28)-(8-J28))*0.204)),0)+IF(F28="EŽ",IF(L28&gt;23,0,IF(J28&gt;23,(24-L28)*0.204,((24-L28)-(24-J28))*0.204)),0)+IF(F28="PT",IF(L28&gt;31,0,IF(J28&gt;31,(32-L28)*0.204,((32-L28)-(32-J28))*0.204)),0)+IF(F28="JOŽ",IF(L28&gt;23,0,IF(J28&gt;23,(24-L28)*0.255,((24-L28)-(24-J28))*0.255)),0)+IF(F28="JPČ",IF(L28&gt;23,0,IF(J28&gt;23,(24-L28)*0.204,((24-L28)-(24-J28))*0.204)),0)+IF(F28="JEČ",IF(L28&gt;15,0,IF(J28&gt;15,(16-L28)*0.102,((16-L28)-(16-J28))*0.102)),0)+IF(F28="JEOF",IF(L28&gt;15,0,IF(J28&gt;15,(16-L28)*0.102,((16-L28)-(16-J28))*0.102)),0)+IF(F28="JnPČ",IF(L28&gt;15,0,IF(J28&gt;15,(16-L28)*0.153,((16-L28)-(16-J28))*0.153)),0)+IF(F28="JnEČ",IF(L28&gt;15,0,IF(J28&gt;15,(16-L28)*0.0765,((16-L28)-(16-J28))*0.0765)),0)+IF(F28="JčPČ",IF(L28&gt;15,0,IF(J28&gt;15,(16-L28)*0.06375,((16-L28)-(16-J28))*0.06375)),0)+IF(F28="JčEČ",IF(L28&gt;15,0,IF(J28&gt;15,(16-L28)*0.051,((16-L28)-(16-J28))*0.051)),0)+IF(F28="NEAK",IF(L28&gt;23,0,IF(J28&gt;23,(24-L28)*0.03444,((24-L28)-(24-J28))*0.03444)),0))</f>
        <v>4.08</v>
      </c>
      <c r="Q28" s="13">
        <f t="shared" ref="Q28:Q32" si="8">IF(ISERROR(P28*100/N28),0,(P28*100/N28))</f>
        <v>15.692307692307692</v>
      </c>
      <c r="R28" s="12">
        <f t="shared" ref="R28:R32" si="9">IF(Q28&lt;=30,O28+P28,O28+O28*0.3)*IF(G28=1,0.4,IF(G28=2,0.75,IF(G28="1 (kas 4 m. 1 k. nerengiamos)",0.52,1)))*IF(D28="olimpinė",1,IF(M28="Ne",0.5,1))*IF(OR(A$5="Lietuvos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federacija"),IF(OR(J28&lt;8,K28&lt;16),0,1),1)*E28*IF(I28&lt;=1,1,1/I28)*IF(OR(A$5="Lietuvos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12.272640000000001</v>
      </c>
    </row>
    <row r="29" spans="1:19" s="10" customFormat="1">
      <c r="A29" s="38">
        <v>2</v>
      </c>
      <c r="B29" s="38" t="s">
        <v>121</v>
      </c>
      <c r="C29" s="54" t="s">
        <v>174</v>
      </c>
      <c r="D29" s="38" t="s">
        <v>118</v>
      </c>
      <c r="E29" s="38">
        <v>1</v>
      </c>
      <c r="F29" s="38" t="s">
        <v>99</v>
      </c>
      <c r="G29" s="38">
        <v>1</v>
      </c>
      <c r="H29" s="38" t="s">
        <v>119</v>
      </c>
      <c r="I29" s="38"/>
      <c r="J29" s="38">
        <v>55</v>
      </c>
      <c r="K29" s="38"/>
      <c r="L29" s="38">
        <v>35</v>
      </c>
      <c r="M29" s="38" t="s">
        <v>119</v>
      </c>
      <c r="N29" s="4">
        <f t="shared" si="5"/>
        <v>0</v>
      </c>
      <c r="O29" s="11">
        <f t="shared" si="6"/>
        <v>0</v>
      </c>
      <c r="P29" s="5">
        <f t="shared" si="7"/>
        <v>0</v>
      </c>
      <c r="Q29" s="13">
        <f t="shared" si="8"/>
        <v>0</v>
      </c>
      <c r="R29" s="12">
        <f t="shared" si="9"/>
        <v>0</v>
      </c>
    </row>
    <row r="30" spans="1:19" s="10" customFormat="1">
      <c r="A30" s="38">
        <v>3</v>
      </c>
      <c r="B30" s="38" t="s">
        <v>175</v>
      </c>
      <c r="C30" s="54" t="s">
        <v>174</v>
      </c>
      <c r="D30" s="38" t="s">
        <v>118</v>
      </c>
      <c r="E30" s="38">
        <v>1</v>
      </c>
      <c r="F30" s="38" t="s">
        <v>99</v>
      </c>
      <c r="G30" s="38">
        <v>1</v>
      </c>
      <c r="H30" s="38" t="s">
        <v>169</v>
      </c>
      <c r="I30" s="38"/>
      <c r="J30" s="38">
        <v>55</v>
      </c>
      <c r="K30" s="38"/>
      <c r="L30" s="38">
        <v>48</v>
      </c>
      <c r="M30" s="38" t="s">
        <v>119</v>
      </c>
      <c r="N30" s="4">
        <f t="shared" si="5"/>
        <v>0</v>
      </c>
      <c r="O30" s="11">
        <f t="shared" si="6"/>
        <v>0</v>
      </c>
      <c r="P30" s="5">
        <f t="shared" si="7"/>
        <v>0</v>
      </c>
      <c r="Q30" s="13">
        <f t="shared" si="8"/>
        <v>0</v>
      </c>
      <c r="R30" s="12">
        <f t="shared" si="9"/>
        <v>0</v>
      </c>
    </row>
    <row r="31" spans="1:19" s="10" customFormat="1">
      <c r="A31" s="38">
        <v>4</v>
      </c>
      <c r="B31" s="38" t="s">
        <v>176</v>
      </c>
      <c r="C31" s="54" t="s">
        <v>117</v>
      </c>
      <c r="D31" s="38" t="s">
        <v>118</v>
      </c>
      <c r="E31" s="38">
        <v>1</v>
      </c>
      <c r="F31" s="38" t="s">
        <v>99</v>
      </c>
      <c r="G31" s="38">
        <v>1</v>
      </c>
      <c r="H31" s="38" t="s">
        <v>169</v>
      </c>
      <c r="I31" s="38"/>
      <c r="J31" s="38">
        <v>55</v>
      </c>
      <c r="K31" s="38"/>
      <c r="L31" s="38">
        <v>45</v>
      </c>
      <c r="M31" s="38" t="s">
        <v>119</v>
      </c>
      <c r="N31" s="4">
        <f t="shared" si="5"/>
        <v>0</v>
      </c>
      <c r="O31" s="11">
        <f t="shared" si="6"/>
        <v>0</v>
      </c>
      <c r="P31" s="5">
        <f t="shared" si="7"/>
        <v>0</v>
      </c>
      <c r="Q31" s="13">
        <f t="shared" si="8"/>
        <v>0</v>
      </c>
      <c r="R31" s="12">
        <f t="shared" si="9"/>
        <v>0</v>
      </c>
    </row>
    <row r="32" spans="1:19" s="10" customFormat="1">
      <c r="A32" s="38">
        <v>5</v>
      </c>
      <c r="B32" s="38" t="s">
        <v>123</v>
      </c>
      <c r="C32" s="54" t="s">
        <v>117</v>
      </c>
      <c r="D32" s="38" t="s">
        <v>118</v>
      </c>
      <c r="E32" s="38">
        <v>1</v>
      </c>
      <c r="F32" s="38" t="s">
        <v>99</v>
      </c>
      <c r="G32" s="38">
        <v>1</v>
      </c>
      <c r="H32" s="38" t="s">
        <v>119</v>
      </c>
      <c r="I32" s="38"/>
      <c r="J32" s="38">
        <v>69</v>
      </c>
      <c r="K32" s="38"/>
      <c r="L32" s="38">
        <v>33</v>
      </c>
      <c r="M32" s="38" t="s">
        <v>119</v>
      </c>
      <c r="N32" s="4">
        <f t="shared" si="5"/>
        <v>0</v>
      </c>
      <c r="O32" s="11">
        <f t="shared" si="6"/>
        <v>0</v>
      </c>
      <c r="P32" s="5">
        <f t="shared" si="7"/>
        <v>0</v>
      </c>
      <c r="Q32" s="13">
        <f t="shared" si="8"/>
        <v>0</v>
      </c>
      <c r="R32" s="12">
        <f t="shared" si="9"/>
        <v>0</v>
      </c>
    </row>
    <row r="33" spans="1:18" s="10" customFormat="1" ht="15.75" customHeight="1">
      <c r="A33" s="62" t="s">
        <v>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2">
        <f>SUM(R28:R32)</f>
        <v>12.272640000000001</v>
      </c>
    </row>
    <row r="34" spans="1:18" s="10" customFormat="1" ht="6.75" customHeight="1">
      <c r="A34" s="17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  <row r="35" spans="1:18" s="10" customFormat="1">
      <c r="A35" s="71" t="s">
        <v>177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53"/>
    </row>
    <row r="36" spans="1:18" s="10" customFormat="1">
      <c r="A36" s="65" t="s">
        <v>178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53"/>
    </row>
    <row r="37" spans="1:18" s="10" customFormat="1">
      <c r="A37" s="38">
        <v>1</v>
      </c>
      <c r="B37" s="38" t="s">
        <v>179</v>
      </c>
      <c r="C37" s="54" t="s">
        <v>174</v>
      </c>
      <c r="D37" s="38" t="s">
        <v>118</v>
      </c>
      <c r="E37" s="38">
        <v>1</v>
      </c>
      <c r="F37" s="38" t="s">
        <v>180</v>
      </c>
      <c r="G37" s="38">
        <v>1</v>
      </c>
      <c r="H37" s="38" t="s">
        <v>119</v>
      </c>
      <c r="I37" s="38"/>
      <c r="J37" s="38">
        <v>36</v>
      </c>
      <c r="K37" s="38"/>
      <c r="L37" s="38">
        <v>31</v>
      </c>
      <c r="M37" s="38" t="s">
        <v>119</v>
      </c>
      <c r="N37" s="4">
        <f>(IF(F37="OŽ",IF(L37=1,550.8,IF(L37=2,426.38,IF(L37=3,342.14,IF(L37=4,181.44,IF(L37=5,168.48,IF(L37=6,155.52,IF(L37=7,148.5,IF(L37=8,144,0))))))))+IF(L37&lt;=8,0,IF(L37&lt;=16,137.7,IF(L37&lt;=24,108,IF(L37&lt;=32,80.1,IF(L37&lt;=36,52.2,0)))))-IF(L37&lt;=8,0,IF(L37&lt;=16,(L37-9)*2.754,IF(L37&lt;=24,(L37-17)* 2.754,IF(L37&lt;=32,(L37-25)* 2.754,IF(L37&lt;=36,(L37-33)*2.754,0))))),0)+IF(F37="PČ",IF(L37=1,449,IF(L37=2,314.6,IF(L37=3,238,IF(L37=4,172,IF(L37=5,159,IF(L37=6,145,IF(L37=7,132,IF(L37=8,119,0))))))))+IF(L37&lt;=8,0,IF(L37&lt;=16,88,IF(L37&lt;=24,55,IF(L37&lt;=32,22,0))))-IF(L37&lt;=8,0,IF(L37&lt;=16,(L37-9)*2.245,IF(L37&lt;=24,(L37-17)*2.245,IF(L37&lt;=32,(L37-25)*2.245,0)))),0)+IF(F37="PČneol",IF(L37=1,85,IF(L37=2,64.61,IF(L37=3,50.76,IF(L37=4,16.25,IF(L37=5,15,IF(L37=6,13.75,IF(L37=7,12.5,IF(L37=8,11.25,0))))))))+IF(L37&lt;=8,0,IF(L37&lt;=16,9,0))-IF(L37&lt;=8,0,IF(L37&lt;=16,(L37-9)*0.425,0)),0)+IF(F37="PŽ",IF(L37=1,85,IF(L37=2,59.5,IF(L37=3,45,IF(L37=4,32.5,IF(L37=5,30,IF(L37=6,27.5,IF(L37=7,25,IF(L37=8,22.5,0))))))))+IF(L37&lt;=8,0,IF(L37&lt;=16,19,IF(L37&lt;=24,13,IF(L37&lt;=32,8,0))))-IF(L37&lt;=8,0,IF(L37&lt;=16,(L37-9)*0.425,IF(L37&lt;=24,(L37-17)*0.425,IF(L37&lt;=32,(L37-25)*0.425,0)))),0)+IF(F37="EČ",IF(L37=1,204,IF(L37=2,156.24,IF(L37=3,123.84,IF(L37=4,72,IF(L37=5,66,IF(L37=6,60,IF(L37=7,54,IF(L37=8,48,0))))))))+IF(L37&lt;=8,0,IF(L37&lt;=16,40,IF(L37&lt;=24,25,0)))-IF(L37&lt;=8,0,IF(L37&lt;=16,(L37-9)*1.02,IF(L37&lt;=24,(L37-17)*1.02,0))),0)+IF(F37="EČneol",IF(L37=1,68,IF(L37=2,51.69,IF(L37=3,40.61,IF(L37=4,13,IF(L37=5,12,IF(L37=6,11,IF(L37=7,10,IF(L37=8,9,0)))))))))+IF(F37="EŽ",IF(L37=1,68,IF(L37=2,47.6,IF(L37=3,36,IF(L37=4,18,IF(L37=5,16.5,IF(L37=6,15,IF(L37=7,13.5,IF(L37=8,12,0))))))))+IF(L37&lt;=8,0,IF(L37&lt;=16,10,IF(L37&lt;=24,6,0)))-IF(L37&lt;=8,0,IF(L37&lt;=16,(L37-9)*0.34,IF(L37&lt;=24,(L37-17)*0.34,0))),0)+IF(F37="PT",IF(L37=1,68,IF(L37=2,52.08,IF(L37=3,41.28,IF(L37=4,24,IF(L37=5,22,IF(L37=6,20,IF(L37=7,18,IF(L37=8,16,0))))))))+IF(L37&lt;=8,0,IF(L37&lt;=16,13,IF(L37&lt;=24,9,IF(L37&lt;=32,4,0))))-IF(L37&lt;=8,0,IF(L37&lt;=16,(L37-9)*0.34,IF(L37&lt;=24,(L37-17)*0.34,IF(L37&lt;=32,(L37-25)*0.34,0)))),0)+IF(F37="JOŽ",IF(L37=1,85,IF(L37=2,59.5,IF(L37=3,45,IF(L37=4,32.5,IF(L37=5,30,IF(L37=6,27.5,IF(L37=7,25,IF(L37=8,22.5,0))))))))+IF(L37&lt;=8,0,IF(L37&lt;=16,19,IF(L37&lt;=24,13,0)))-IF(L37&lt;=8,0,IF(L37&lt;=16,(L37-9)*0.425,IF(L37&lt;=24,(L37-17)*0.425,0))),0)+IF(F37="JPČ",IF(L37=1,68,IF(L37=2,47.6,IF(L37=3,36,IF(L37=4,26,IF(L37=5,24,IF(L37=6,22,IF(L37=7,20,IF(L37=8,18,0))))))))+IF(L37&lt;=8,0,IF(L37&lt;=16,13,IF(L37&lt;=24,9,0)))-IF(L37&lt;=8,0,IF(L37&lt;=16,(L37-9)*0.34,IF(L37&lt;=24,(L37-17)*0.34,0))),0)+IF(F37="JEČ",IF(L37=1,34,IF(L37=2,26.04,IF(L37=3,20.6,IF(L37=4,12,IF(L37=5,11,IF(L37=6,10,IF(L37=7,9,IF(L37=8,8,0))))))))+IF(L37&lt;=8,0,IF(L37&lt;=16,6,0))-IF(L37&lt;=8,0,IF(L37&lt;=16,(L37-9)*0.17,0)),0)+IF(F37="JEOF",IF(L37=1,34,IF(L37=2,26.04,IF(L37=3,20.6,IF(L37=4,12,IF(L37=5,11,IF(L37=6,10,IF(L37=7,9,IF(L37=8,8,0))))))))+IF(L37&lt;=8,0,IF(L37&lt;=16,6,0))-IF(L37&lt;=8,0,IF(L37&lt;=16,(L37-9)*0.17,0)),0)+IF(F37="JnPČ",IF(L37=1,51,IF(L37=2,35.7,IF(L37=3,27,IF(L37=4,19.5,IF(L37=5,18,IF(L37=6,16.5,IF(L37=7,15,IF(L37=8,13.5,0))))))))+IF(L37&lt;=8,0,IF(L37&lt;=16,10,0))-IF(L37&lt;=8,0,IF(L37&lt;=16,(L37-9)*0.255,0)),0)+IF(F37="JnEČ",IF(L37=1,25.5,IF(L37=2,19.53,IF(L37=3,15.48,IF(L37=4,9,IF(L37=5,8.25,IF(L37=6,7.5,IF(L37=7,6.75,IF(L37=8,6,0))))))))+IF(L37&lt;=8,0,IF(L37&lt;=16,5,0))-IF(L37&lt;=8,0,IF(L37&lt;=16,(L37-9)*0.1275,0)),0)+IF(F37="JčPČ",IF(L37=1,21.25,IF(L37=2,14.5,IF(L37=3,11.5,IF(L37=4,7,IF(L37=5,6.5,IF(L37=6,6,IF(L37=7,5.5,IF(L37=8,5,0))))))))+IF(L37&lt;=8,0,IF(L37&lt;=16,4,0))-IF(L37&lt;=8,0,IF(L37&lt;=16,(L37-9)*0.10625,0)),0)+IF(F37="JčEČ",IF(L37=1,17,IF(L37=2,13.02,IF(L37=3,10.32,IF(L37=4,6,IF(L37=5,5.5,IF(L37=6,5,IF(L37=7,4.5,IF(L37=8,4,0))))))))+IF(L37&lt;=8,0,IF(L37&lt;=16,3,0))-IF(L37&lt;=8,0,IF(L37&lt;=16,(L37-9)*0.085,0)),0)+IF(F37="NEAK",IF(L37=1,11.48,IF(L37=2,8.79,IF(L37=3,6.97,IF(L37=4,4.05,IF(L37=5,3.71,IF(L37=6,3.38,IF(L37=7,3.04,IF(L37=8,2.7,0))))))))+IF(L37&lt;=8,0,IF(L37&lt;=16,2,IF(L37&lt;=24,1.3,0)))-IF(L37&lt;=8,0,IF(L37&lt;=16,(L37-9)*0.0574,IF(L37&lt;=24,(L37-17)*0.0574,0))),0))*IF(L37&lt;4,1,IF(OR(F37="PČ",F37="PŽ",F37="PT"),IF(J37&lt;32,J37/32,1),1))* IF(L37&lt;4,1,IF(OR(F37="EČ",F37="EŽ",F37="JOŽ",F37="JPČ",F37="NEAK"),IF(J37&lt;24,J37/24,1),1))*IF(L37&lt;4,1,IF(OR(F37="PČneol",F37="JEČ",F37="JEOF",F37="JnPČ",F37="JnEČ",F37="JčPČ",F37="JčEČ"),IF(J37&lt;16,J37/16,1),1))*IF(L37&lt;4,1,IF(F37="EČneol",IF(J37&lt;8,J37/8,1),1))</f>
        <v>63.575999999999993</v>
      </c>
      <c r="O37" s="11">
        <f t="shared" ref="O37:O39" si="10">IF(F37="OŽ",N37,IF(H37="Ne",IF(J37*0.3&lt;=J37-L37,N37,0),IF(J37*0.1&lt;=J37-L37,N37,0)))</f>
        <v>63.575999999999993</v>
      </c>
      <c r="P37" s="5">
        <f>IF(O37=0,0,IF(F37="OŽ",IF(L37&gt;35,0,IF(J37&gt;35,(36-L37)*1.836,((36-L37)-(36-J37))*1.836)),0)+IF(F37="PČ",IF(L37&gt;31,0,IF(J37&gt;31,(32-L37)*1.347,((32-L37)-(32-J37))*1.347)),0)+ IF(F37="PČneol",IF(L37&gt;15,0,IF(J37&gt;15,(16-L37)*0.255,((16-L37)-(16-J37))*0.255)),0)+IF(F37="PŽ",IF(L37&gt;31,0,IF(J37&gt;31,(32-L37)*0.255,((32-L37)-(32-J37))*0.255)),0)+IF(F37="EČ",IF(L37&gt;23,0,IF(J37&gt;23,(24-L37)*0.612,((24-L37)-(24-J37))*0.612)),0)+IF(F37="EČneol",IF(L37&gt;7,0,IF(J37&gt;7,(8-L37)*0.204,((8-L37)-(8-J37))*0.204)),0)+IF(F37="EŽ",IF(L37&gt;23,0,IF(J37&gt;23,(24-L37)*0.204,((24-L37)-(24-J37))*0.204)),0)+IF(F37="PT",IF(L37&gt;31,0,IF(J37&gt;31,(32-L37)*0.204,((32-L37)-(32-J37))*0.204)),0)+IF(F37="JOŽ",IF(L37&gt;23,0,IF(J37&gt;23,(24-L37)*0.255,((24-L37)-(24-J37))*0.255)),0)+IF(F37="JPČ",IF(L37&gt;23,0,IF(J37&gt;23,(24-L37)*0.204,((24-L37)-(24-J37))*0.204)),0)+IF(F37="JEČ",IF(L37&gt;15,0,IF(J37&gt;15,(16-L37)*0.102,((16-L37)-(16-J37))*0.102)),0)+IF(F37="JEOF",IF(L37&gt;15,0,IF(J37&gt;15,(16-L37)*0.102,((16-L37)-(16-J37))*0.102)),0)+IF(F37="JnPČ",IF(L37&gt;15,0,IF(J37&gt;15,(16-L37)*0.153,((16-L37)-(16-J37))*0.153)),0)+IF(F37="JnEČ",IF(L37&gt;15,0,IF(J37&gt;15,(16-L37)*0.0765,((16-L37)-(16-J37))*0.0765)),0)+IF(F37="JčPČ",IF(L37&gt;15,0,IF(J37&gt;15,(16-L37)*0.06375,((16-L37)-(16-J37))*0.06375)),0)+IF(F37="JčEČ",IF(L37&gt;15,0,IF(J37&gt;15,(16-L37)*0.051,((16-L37)-(16-J37))*0.051)),0)+IF(F37="NEAK",IF(L37&gt;23,0,IF(J37&gt;23,(24-L37)*0.03444,((24-L37)-(24-J37))*0.03444)),0))</f>
        <v>9.18</v>
      </c>
      <c r="Q37" s="13">
        <f>IF(ISERROR(P37*100/N37),0,(P37*100/N37))</f>
        <v>14.439411098527748</v>
      </c>
      <c r="R37" s="12">
        <f>IF(Q37&lt;=30,O37+P37,O37+O37*0.3)*IF(G37=1,0.4,IF(G37=2,0.75,IF(G37="1 (kas 4 m. 1 k. nerengiamos)",0.52,1)))*IF(D37="olimpinė",1,IF(M37="Ne",0.5,1))*IF(OR(A$5="Lietuvos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federacija"),IF(OR(J37&lt;8,K37&lt;16),0,1),1)*E37*IF(I37&lt;=1,1,1/I37)*IF(OR(A$5="Lietuvos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29.684448000000003</v>
      </c>
    </row>
    <row r="38" spans="1:18" s="10" customFormat="1">
      <c r="A38" s="38">
        <v>2</v>
      </c>
      <c r="B38" s="38" t="s">
        <v>121</v>
      </c>
      <c r="C38" s="54" t="s">
        <v>174</v>
      </c>
      <c r="D38" s="38" t="s">
        <v>118</v>
      </c>
      <c r="E38" s="38">
        <v>1</v>
      </c>
      <c r="F38" s="38" t="s">
        <v>180</v>
      </c>
      <c r="G38" s="38">
        <v>1</v>
      </c>
      <c r="H38" s="38" t="s">
        <v>119</v>
      </c>
      <c r="I38" s="38"/>
      <c r="J38" s="38">
        <v>36</v>
      </c>
      <c r="K38" s="38"/>
      <c r="L38" s="38">
        <v>29</v>
      </c>
      <c r="M38" s="38" t="s">
        <v>119</v>
      </c>
      <c r="N38" s="4">
        <f t="shared" ref="N38:N39" si="11">(IF(F38="OŽ",IF(L38=1,550.8,IF(L38=2,426.38,IF(L38=3,342.14,IF(L38=4,181.44,IF(L38=5,168.48,IF(L38=6,155.52,IF(L38=7,148.5,IF(L38=8,144,0))))))))+IF(L38&lt;=8,0,IF(L38&lt;=16,137.7,IF(L38&lt;=24,108,IF(L38&lt;=32,80.1,IF(L38&lt;=36,52.2,0)))))-IF(L38&lt;=8,0,IF(L38&lt;=16,(L38-9)*2.754,IF(L38&lt;=24,(L38-17)* 2.754,IF(L38&lt;=32,(L38-25)* 2.754,IF(L38&lt;=36,(L38-33)*2.754,0))))),0)+IF(F38="PČ",IF(L38=1,449,IF(L38=2,314.6,IF(L38=3,238,IF(L38=4,172,IF(L38=5,159,IF(L38=6,145,IF(L38=7,132,IF(L38=8,119,0))))))))+IF(L38&lt;=8,0,IF(L38&lt;=16,88,IF(L38&lt;=24,55,IF(L38&lt;=32,22,0))))-IF(L38&lt;=8,0,IF(L38&lt;=16,(L38-9)*2.245,IF(L38&lt;=24,(L38-17)*2.245,IF(L38&lt;=32,(L38-25)*2.245,0)))),0)+IF(F38="PČneol",IF(L38=1,85,IF(L38=2,64.61,IF(L38=3,50.76,IF(L38=4,16.25,IF(L38=5,15,IF(L38=6,13.75,IF(L38=7,12.5,IF(L38=8,11.25,0))))))))+IF(L38&lt;=8,0,IF(L38&lt;=16,9,0))-IF(L38&lt;=8,0,IF(L38&lt;=16,(L38-9)*0.425,0)),0)+IF(F38="PŽ",IF(L38=1,85,IF(L38=2,59.5,IF(L38=3,45,IF(L38=4,32.5,IF(L38=5,30,IF(L38=6,27.5,IF(L38=7,25,IF(L38=8,22.5,0))))))))+IF(L38&lt;=8,0,IF(L38&lt;=16,19,IF(L38&lt;=24,13,IF(L38&lt;=32,8,0))))-IF(L38&lt;=8,0,IF(L38&lt;=16,(L38-9)*0.425,IF(L38&lt;=24,(L38-17)*0.425,IF(L38&lt;=32,(L38-25)*0.425,0)))),0)+IF(F38="EČ",IF(L38=1,204,IF(L38=2,156.24,IF(L38=3,123.84,IF(L38=4,72,IF(L38=5,66,IF(L38=6,60,IF(L38=7,54,IF(L38=8,48,0))))))))+IF(L38&lt;=8,0,IF(L38&lt;=16,40,IF(L38&lt;=24,25,0)))-IF(L38&lt;=8,0,IF(L38&lt;=16,(L38-9)*1.02,IF(L38&lt;=24,(L38-17)*1.02,0))),0)+IF(F38="EČneol",IF(L38=1,68,IF(L38=2,51.69,IF(L38=3,40.61,IF(L38=4,13,IF(L38=5,12,IF(L38=6,11,IF(L38=7,10,IF(L38=8,9,0)))))))))+IF(F38="EŽ",IF(L38=1,68,IF(L38=2,47.6,IF(L38=3,36,IF(L38=4,18,IF(L38=5,16.5,IF(L38=6,15,IF(L38=7,13.5,IF(L38=8,12,0))))))))+IF(L38&lt;=8,0,IF(L38&lt;=16,10,IF(L38&lt;=24,6,0)))-IF(L38&lt;=8,0,IF(L38&lt;=16,(L38-9)*0.34,IF(L38&lt;=24,(L38-17)*0.34,0))),0)+IF(F38="PT",IF(L38=1,68,IF(L38=2,52.08,IF(L38=3,41.28,IF(L38=4,24,IF(L38=5,22,IF(L38=6,20,IF(L38=7,18,IF(L38=8,16,0))))))))+IF(L38&lt;=8,0,IF(L38&lt;=16,13,IF(L38&lt;=24,9,IF(L38&lt;=32,4,0))))-IF(L38&lt;=8,0,IF(L38&lt;=16,(L38-9)*0.34,IF(L38&lt;=24,(L38-17)*0.34,IF(L38&lt;=32,(L38-25)*0.34,0)))),0)+IF(F38="JOŽ",IF(L38=1,85,IF(L38=2,59.5,IF(L38=3,45,IF(L38=4,32.5,IF(L38=5,30,IF(L38=6,27.5,IF(L38=7,25,IF(L38=8,22.5,0))))))))+IF(L38&lt;=8,0,IF(L38&lt;=16,19,IF(L38&lt;=24,13,0)))-IF(L38&lt;=8,0,IF(L38&lt;=16,(L38-9)*0.425,IF(L38&lt;=24,(L38-17)*0.425,0))),0)+IF(F38="JPČ",IF(L38=1,68,IF(L38=2,47.6,IF(L38=3,36,IF(L38=4,26,IF(L38=5,24,IF(L38=6,22,IF(L38=7,20,IF(L38=8,18,0))))))))+IF(L38&lt;=8,0,IF(L38&lt;=16,13,IF(L38&lt;=24,9,0)))-IF(L38&lt;=8,0,IF(L38&lt;=16,(L38-9)*0.34,IF(L38&lt;=24,(L38-17)*0.34,0))),0)+IF(F38="JEČ",IF(L38=1,34,IF(L38=2,26.04,IF(L38=3,20.6,IF(L38=4,12,IF(L38=5,11,IF(L38=6,10,IF(L38=7,9,IF(L38=8,8,0))))))))+IF(L38&lt;=8,0,IF(L38&lt;=16,6,0))-IF(L38&lt;=8,0,IF(L38&lt;=16,(L38-9)*0.17,0)),0)+IF(F38="JEOF",IF(L38=1,34,IF(L38=2,26.04,IF(L38=3,20.6,IF(L38=4,12,IF(L38=5,11,IF(L38=6,10,IF(L38=7,9,IF(L38=8,8,0))))))))+IF(L38&lt;=8,0,IF(L38&lt;=16,6,0))-IF(L38&lt;=8,0,IF(L38&lt;=16,(L38-9)*0.17,0)),0)+IF(F38="JnPČ",IF(L38=1,51,IF(L38=2,35.7,IF(L38=3,27,IF(L38=4,19.5,IF(L38=5,18,IF(L38=6,16.5,IF(L38=7,15,IF(L38=8,13.5,0))))))))+IF(L38&lt;=8,0,IF(L38&lt;=16,10,0))-IF(L38&lt;=8,0,IF(L38&lt;=16,(L38-9)*0.255,0)),0)+IF(F38="JnEČ",IF(L38=1,25.5,IF(L38=2,19.53,IF(L38=3,15.48,IF(L38=4,9,IF(L38=5,8.25,IF(L38=6,7.5,IF(L38=7,6.75,IF(L38=8,6,0))))))))+IF(L38&lt;=8,0,IF(L38&lt;=16,5,0))-IF(L38&lt;=8,0,IF(L38&lt;=16,(L38-9)*0.1275,0)),0)+IF(F38="JčPČ",IF(L38=1,21.25,IF(L38=2,14.5,IF(L38=3,11.5,IF(L38=4,7,IF(L38=5,6.5,IF(L38=6,6,IF(L38=7,5.5,IF(L38=8,5,0))))))))+IF(L38&lt;=8,0,IF(L38&lt;=16,4,0))-IF(L38&lt;=8,0,IF(L38&lt;=16,(L38-9)*0.10625,0)),0)+IF(F38="JčEČ",IF(L38=1,17,IF(L38=2,13.02,IF(L38=3,10.32,IF(L38=4,6,IF(L38=5,5.5,IF(L38=6,5,IF(L38=7,4.5,IF(L38=8,4,0))))))))+IF(L38&lt;=8,0,IF(L38&lt;=16,3,0))-IF(L38&lt;=8,0,IF(L38&lt;=16,(L38-9)*0.085,0)),0)+IF(F38="NEAK",IF(L38=1,11.48,IF(L38=2,8.79,IF(L38=3,6.97,IF(L38=4,4.05,IF(L38=5,3.71,IF(L38=6,3.38,IF(L38=7,3.04,IF(L38=8,2.7,0))))))))+IF(L38&lt;=8,0,IF(L38&lt;=16,2,IF(L38&lt;=24,1.3,0)))-IF(L38&lt;=8,0,IF(L38&lt;=16,(L38-9)*0.0574,IF(L38&lt;=24,(L38-17)*0.0574,0))),0))*IF(L38&lt;4,1,IF(OR(F38="PČ",F38="PŽ",F38="PT"),IF(J38&lt;32,J38/32,1),1))* IF(L38&lt;4,1,IF(OR(F38="EČ",F38="EŽ",F38="JOŽ",F38="JPČ",F38="NEAK"),IF(J38&lt;24,J38/24,1),1))*IF(L38&lt;4,1,IF(OR(F38="PČneol",F38="JEČ",F38="JEOF",F38="JnPČ",F38="JnEČ",F38="JčPČ",F38="JčEČ"),IF(J38&lt;16,J38/16,1),1))*IF(L38&lt;4,1,IF(F38="EČneol",IF(J38&lt;8,J38/8,1),1))</f>
        <v>69.083999999999989</v>
      </c>
      <c r="O38" s="11">
        <f t="shared" si="10"/>
        <v>69.083999999999989</v>
      </c>
      <c r="P38" s="5">
        <f t="shared" ref="P38:P39" si="12">IF(O38=0,0,IF(F38="OŽ",IF(L38&gt;35,0,IF(J38&gt;35,(36-L38)*1.836,((36-L38)-(36-J38))*1.836)),0)+IF(F38="PČ",IF(L38&gt;31,0,IF(J38&gt;31,(32-L38)*1.347,((32-L38)-(32-J38))*1.347)),0)+ IF(F38="PČneol",IF(L38&gt;15,0,IF(J38&gt;15,(16-L38)*0.255,((16-L38)-(16-J38))*0.255)),0)+IF(F38="PŽ",IF(L38&gt;31,0,IF(J38&gt;31,(32-L38)*0.255,((32-L38)-(32-J38))*0.255)),0)+IF(F38="EČ",IF(L38&gt;23,0,IF(J38&gt;23,(24-L38)*0.612,((24-L38)-(24-J38))*0.612)),0)+IF(F38="EČneol",IF(L38&gt;7,0,IF(J38&gt;7,(8-L38)*0.204,((8-L38)-(8-J38))*0.204)),0)+IF(F38="EŽ",IF(L38&gt;23,0,IF(J38&gt;23,(24-L38)*0.204,((24-L38)-(24-J38))*0.204)),0)+IF(F38="PT",IF(L38&gt;31,0,IF(J38&gt;31,(32-L38)*0.204,((32-L38)-(32-J38))*0.204)),0)+IF(F38="JOŽ",IF(L38&gt;23,0,IF(J38&gt;23,(24-L38)*0.255,((24-L38)-(24-J38))*0.255)),0)+IF(F38="JPČ",IF(L38&gt;23,0,IF(J38&gt;23,(24-L38)*0.204,((24-L38)-(24-J38))*0.204)),0)+IF(F38="JEČ",IF(L38&gt;15,0,IF(J38&gt;15,(16-L38)*0.102,((16-L38)-(16-J38))*0.102)),0)+IF(F38="JEOF",IF(L38&gt;15,0,IF(J38&gt;15,(16-L38)*0.102,((16-L38)-(16-J38))*0.102)),0)+IF(F38="JnPČ",IF(L38&gt;15,0,IF(J38&gt;15,(16-L38)*0.153,((16-L38)-(16-J38))*0.153)),0)+IF(F38="JnEČ",IF(L38&gt;15,0,IF(J38&gt;15,(16-L38)*0.0765,((16-L38)-(16-J38))*0.0765)),0)+IF(F38="JčPČ",IF(L38&gt;15,0,IF(J38&gt;15,(16-L38)*0.06375,((16-L38)-(16-J38))*0.06375)),0)+IF(F38="JčEČ",IF(L38&gt;15,0,IF(J38&gt;15,(16-L38)*0.051,((16-L38)-(16-J38))*0.051)),0)+IF(F38="NEAK",IF(L38&gt;23,0,IF(J38&gt;23,(24-L38)*0.03444,((24-L38)-(24-J38))*0.03444)),0))</f>
        <v>12.852</v>
      </c>
      <c r="Q38" s="13">
        <f t="shared" ref="Q38:Q39" si="13">IF(ISERROR(P38*100/N38),0,(P38*100/N38))</f>
        <v>18.603439291297555</v>
      </c>
      <c r="R38" s="12">
        <f t="shared" ref="R38:R39" si="14">IF(Q38&lt;=30,O38+P38,O38+O38*0.3)*IF(G38=1,0.4,IF(G38=2,0.75,IF(G38="1 (kas 4 m. 1 k. nerengiamos)",0.52,1)))*IF(D38="olimpinė",1,IF(M38="Ne",0.5,1))*IF(OR(A$5="Lietuvos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federacija"),IF(OR(J38&lt;8,K38&lt;16),0,1),1)*E38*IF(I38&lt;=1,1,1/I38)*IF(OR(A$5="Lietuvos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33.429887999999998</v>
      </c>
    </row>
    <row r="39" spans="1:18" s="10" customFormat="1">
      <c r="A39" s="38">
        <v>3</v>
      </c>
      <c r="B39" s="38" t="s">
        <v>122</v>
      </c>
      <c r="C39" s="54" t="s">
        <v>174</v>
      </c>
      <c r="D39" s="38" t="s">
        <v>118</v>
      </c>
      <c r="E39" s="38">
        <v>1</v>
      </c>
      <c r="F39" s="38" t="s">
        <v>180</v>
      </c>
      <c r="G39" s="38">
        <v>1</v>
      </c>
      <c r="H39" s="38" t="s">
        <v>119</v>
      </c>
      <c r="I39" s="38"/>
      <c r="J39" s="38">
        <v>36</v>
      </c>
      <c r="K39" s="38"/>
      <c r="L39" s="38">
        <v>34</v>
      </c>
      <c r="M39" s="38" t="s">
        <v>119</v>
      </c>
      <c r="N39" s="4">
        <f t="shared" si="11"/>
        <v>49.446000000000005</v>
      </c>
      <c r="O39" s="11">
        <f t="shared" si="10"/>
        <v>49.446000000000005</v>
      </c>
      <c r="P39" s="5">
        <f t="shared" si="12"/>
        <v>3.6720000000000002</v>
      </c>
      <c r="Q39" s="13">
        <f t="shared" si="13"/>
        <v>7.4262832180560601</v>
      </c>
      <c r="R39" s="12">
        <f t="shared" si="14"/>
        <v>21.672144000000003</v>
      </c>
    </row>
    <row r="40" spans="1:18" s="10" customFormat="1" ht="15.75" customHeight="1">
      <c r="A40" s="62" t="s">
        <v>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12">
        <f>SUM(R37:R39)</f>
        <v>84.786480000000012</v>
      </c>
    </row>
    <row r="41" spans="1:18" s="10" customFormat="1" ht="10.5" customHeight="1">
      <c r="A41" s="1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s="10" customFormat="1">
      <c r="A42" s="71" t="s">
        <v>181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53"/>
    </row>
    <row r="43" spans="1:18" s="10" customFormat="1">
      <c r="A43" s="65" t="s">
        <v>182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53"/>
    </row>
    <row r="44" spans="1:18" s="10" customFormat="1">
      <c r="A44" s="38">
        <v>1</v>
      </c>
      <c r="B44" s="38" t="s">
        <v>179</v>
      </c>
      <c r="C44" s="54" t="s">
        <v>117</v>
      </c>
      <c r="D44" s="38" t="s">
        <v>118</v>
      </c>
      <c r="E44" s="38">
        <v>1</v>
      </c>
      <c r="F44" s="38" t="s">
        <v>96</v>
      </c>
      <c r="G44" s="38">
        <v>1</v>
      </c>
      <c r="H44" s="38" t="s">
        <v>119</v>
      </c>
      <c r="I44" s="38"/>
      <c r="J44" s="38">
        <v>42</v>
      </c>
      <c r="K44" s="38"/>
      <c r="L44" s="38">
        <v>1</v>
      </c>
      <c r="M44" s="38" t="s">
        <v>119</v>
      </c>
      <c r="N44" s="4">
        <f t="shared" ref="N44:N50" si="15">(IF(F44="OŽ",IF(L44=1,612,IF(L44=2,473.76,IF(L44=3,380.16,IF(L44=4,201.6,IF(L44=5,187.2,IF(L44=6,172.8,IF(L44=7,165,IF(L44=8,160,0))))))))+IF(L44&lt;=8,0,IF(L44&lt;=16,153,IF(L44&lt;=24,120,IF(L44&lt;=32,89,IF(L44&lt;=48,58,0)))))-IF(L44&lt;=8,0,IF(L44&lt;=16,(L44-9)*3.06,IF(L44&lt;=24,(L44-17)*3.06,IF(L44&lt;=32,(L44-25)*3.06,IF(L44&lt;=48,(L44-33)*3.06,0))))),0)+IF(F44="PČ",IF(L44=1,449,IF(L44=2,314.6,IF(L44=3,238,IF(L44=4,172,IF(L44=5,159,IF(L44=6,145,IF(L44=7,132,IF(L44=8,119,0))))))))+IF(L44&lt;=8,0,IF(L44&lt;=16,88,IF(L44&lt;=24,55,IF(L44&lt;=32,22,0))))-IF(L44&lt;=8,0,IF(L44&lt;=16,(L44-9)*2.245,IF(L44&lt;=24,(L44-17)*2.245,IF(L44&lt;=32,(L44-25)*2.245,0)))),0)+IF(F44="PČneol",IF(L44=1,85,IF(L44=2,64.61,IF(L44=3,50.76,IF(L44=4,16.25,IF(L44=5,15,IF(L44=6,13.75,IF(L44=7,12.5,IF(L44=8,11.25,0))))))))+IF(L44&lt;=8,0,IF(L44&lt;=16,9,0))-IF(L44&lt;=8,0,IF(L44&lt;=16,(L44-9)*0.425,0)),0)+IF(F44="PŽ",IF(L44=1,85,IF(L44=2,59.5,IF(L44=3,45,IF(L44=4,32.5,IF(L44=5,30,IF(L44=6,27.5,IF(L44=7,25,IF(L44=8,22.5,0))))))))+IF(L44&lt;=8,0,IF(L44&lt;=16,19,IF(L44&lt;=24,13,IF(L44&lt;=32,8,0))))-IF(L44&lt;=8,0,IF(L44&lt;=16,(L44-9)*0.425,IF(L44&lt;=24,(L44-17)*0.425,IF(L44&lt;=32,(L44-25)*0.425,0)))),0)+IF(F44="EČ",IF(L44=1,204,IF(L44=2,156.24,IF(L44=3,123.84,IF(L44=4,72,IF(L44=5,66,IF(L44=6,60,IF(L44=7,54,IF(L44=8,48,0))))))))+IF(L44&lt;=8,0,IF(L44&lt;=16,40,IF(L44&lt;=24,25,0)))-IF(L44&lt;=8,0,IF(L44&lt;=16,(L44-9)*1.02,IF(L44&lt;=24,(L44-17)*1.02,0))),0)+IF(F44="EČneol",IF(L44=1,68,IF(L44=2,51.69,IF(L44=3,40.61,IF(L44=4,13,IF(L44=5,12,IF(L44=6,11,IF(L44=7,10,IF(L44=8,9,0)))))))))+IF(F44="EŽ",IF(L44=1,68,IF(L44=2,47.6,IF(L44=3,36,IF(L44=4,18,IF(L44=5,16.5,IF(L44=6,15,IF(L44=7,13.5,IF(L44=8,12,0))))))))+IF(L44&lt;=8,0,IF(L44&lt;=16,10,IF(L44&lt;=24,6,0)))-IF(L44&lt;=8,0,IF(L44&lt;=16,(L44-9)*0.34,IF(L44&lt;=24,(L44-17)*0.34,0))),0)+IF(F44="PT",IF(L44=1,68,IF(L44=2,52.08,IF(L44=3,41.28,IF(L44=4,24,IF(L44=5,22,IF(L44=6,20,IF(L44=7,18,IF(L44=8,16,0))))))))+IF(L44&lt;=8,0,IF(L44&lt;=16,13,IF(L44&lt;=24,9,IF(L44&lt;=32,4,0))))-IF(L44&lt;=8,0,IF(L44&lt;=16,(L44-9)*0.34,IF(L44&lt;=24,(L44-17)*0.34,IF(L44&lt;=32,(L44-25)*0.34,0)))),0)+IF(F44="JOŽ",IF(L44=1,85,IF(L44=2,59.5,IF(L44=3,45,IF(L44=4,32.5,IF(L44=5,30,IF(L44=6,27.5,IF(L44=7,25,IF(L44=8,22.5,0))))))))+IF(L44&lt;=8,0,IF(L44&lt;=16,19,IF(L44&lt;=24,13,0)))-IF(L44&lt;=8,0,IF(L44&lt;=16,(L44-9)*0.425,IF(L44&lt;=24,(L44-17)*0.425,0))),0)+IF(F44="JPČ",IF(L44=1,68,IF(L44=2,47.6,IF(L44=3,36,IF(L44=4,26,IF(L44=5,24,IF(L44=6,22,IF(L44=7,20,IF(L44=8,18,0))))))))+IF(L44&lt;=8,0,IF(L44&lt;=16,13,IF(L44&lt;=24,9,0)))-IF(L44&lt;=8,0,IF(L44&lt;=16,(L44-9)*0.34,IF(L44&lt;=24,(L44-17)*0.34,0))),0)+IF(F44="JEČ",IF(L44=1,34,IF(L44=2,26.04,IF(L44=3,20.6,IF(L44=4,12,IF(L44=5,11,IF(L44=6,10,IF(L44=7,9,IF(L44=8,8,0))))))))+IF(L44&lt;=8,0,IF(L44&lt;=16,6,0))-IF(L44&lt;=8,0,IF(L44&lt;=16,(L44-9)*0.17,0)),0)+IF(F44="JEOF",IF(L44=1,34,IF(L44=2,26.04,IF(L44=3,20.6,IF(L44=4,12,IF(L44=5,11,IF(L44=6,10,IF(L44=7,9,IF(L44=8,8,0))))))))+IF(L44&lt;=8,0,IF(L44&lt;=16,6,0))-IF(L44&lt;=8,0,IF(L44&lt;=16,(L44-9)*0.17,0)),0)+IF(F44="JnPČ",IF(L44=1,51,IF(L44=2,35.7,IF(L44=3,27,IF(L44=4,19.5,IF(L44=5,18,IF(L44=6,16.5,IF(L44=7,15,IF(L44=8,13.5,0))))))))+IF(L44&lt;=8,0,IF(L44&lt;=16,10,0))-IF(L44&lt;=8,0,IF(L44&lt;=16,(L44-9)*0.255,0)),0)+IF(F44="JnEČ",IF(L44=1,25.5,IF(L44=2,19.53,IF(L44=3,15.48,IF(L44=4,9,IF(L44=5,8.25,IF(L44=6,7.5,IF(L44=7,6.75,IF(L44=8,6,0))))))))+IF(L44&lt;=8,0,IF(L44&lt;=16,5,0))-IF(L44&lt;=8,0,IF(L44&lt;=16,(L44-9)*0.1275,0)),0)+IF(F44="JčPČ",IF(L44=1,21.25,IF(L44=2,14.5,IF(L44=3,11.5,IF(L44=4,7,IF(L44=5,6.5,IF(L44=6,6,IF(L44=7,5.5,IF(L44=8,5,0))))))))+IF(L44&lt;=8,0,IF(L44&lt;=16,4,0))-IF(L44&lt;=8,0,IF(L44&lt;=16,(L44-9)*0.10625,0)),0)+IF(F44="JčEČ",IF(L44=1,17,IF(L44=2,13.02,IF(L44=3,10.32,IF(L44=4,6,IF(L44=5,5.5,IF(L44=6,5,IF(L44=7,4.5,IF(L44=8,4,0))))))))+IF(L44&lt;=8,0,IF(L44&lt;=16,3,0))-IF(L44&lt;=8,0,IF(L44&lt;=16,(L44-9)*0.085,0)),0)+IF(F44="NEAK",IF(L44=1,11.48,IF(L44=2,8.79,IF(L44=3,6.97,IF(L44=4,4.05,IF(L44=5,3.71,IF(L44=6,3.38,IF(L44=7,3.04,IF(L44=8,2.7,0))))))))+IF(L44&lt;=8,0,IF(L44&lt;=16,2,IF(L44&lt;=24,1.3,0)))-IF(L44&lt;=8,0,IF(L44&lt;=16,(L44-9)*0.0574,IF(L44&lt;=24,(L44-17)*0.0574,0))),0))*IF(L44&lt;4,1,IF(OR(F44="PČ",F44="PŽ",F44="PT"),IF(J44&lt;32,J44/32,1),1))* IF(L44&lt;4,1,IF(OR(F44="EČ",F44="EŽ",F44="JOŽ",F44="JPČ",F44="NEAK"),IF(J44&lt;24,J44/24,1),1))*IF(L44&lt;4,1,IF(OR(F44="PČneol",F44="JEČ",F44="JEOF",F44="JnPČ",F44="JnEČ",F44="JčPČ",F44="JčEČ"),IF(J44&lt;16,J44/16,1),1))*IF(L44&lt;4,1,IF(F44="EČneol",IF(J44&lt;8,J44/8,1),1))</f>
        <v>204</v>
      </c>
      <c r="O44" s="11">
        <f t="shared" ref="O44:O50" si="16">IF(F44="OŽ",N44,IF(H44="Ne",IF(J44*0.3&lt;=J44-L44,N44,0),IF(J44*0.1&lt;=J44-L44,N44,0)))</f>
        <v>204</v>
      </c>
      <c r="P44" s="5">
        <f t="shared" ref="P44:P50" si="17">IF(O44=0,0,IF(F44="OŽ",IF(L44&gt;47,0,IF(J44&gt;47,(48-L44)*1.836,((48-L44)-(48-J44))*1.836)),0)+IF(F44="PČ",IF(L44&gt;31,0,IF(J44&gt;31,(32-L44)*1.347,((32-L44)-(32-J44))*1.347)),0)+ IF(F44="PČneol",IF(L44&gt;15,0,IF(J44&gt;15,(16-L44)*0.255,((16-L44)-(16-J44))*0.255)),0)+IF(F44="PŽ",IF(L44&gt;31,0,IF(J44&gt;31,(32-L44)*0.255,((32-L44)-(32-J44))*0.255)),0)+IF(F44="EČ",IF(L44&gt;23,0,IF(J44&gt;23,(24-L44)*0.612,((24-L44)-(24-J44))*0.612)),0)+IF(F44="EČneol",IF(L44&gt;7,0,IF(J44&gt;7,(8-L44)*0.204,((8-L44)-(8-J44))*0.204)),0)+IF(F44="EŽ",IF(L44&gt;23,0,IF(J44&gt;23,(24-L44)*0.204,((24-L44)-(24-J44))*0.204)),0)+IF(F44="PT",IF(L44&gt;31,0,IF(J44&gt;31,(32-L44)*0.204,((32-L44)-(32-J44))*0.204)),0)+IF(F44="JOŽ",IF(L44&gt;23,0,IF(J44&gt;23,(24-L44)*0.255,((24-L44)-(24-J44))*0.255)),0)+IF(F44="JPČ",IF(L44&gt;23,0,IF(J44&gt;23,(24-L44)*0.204,((24-L44)-(24-J44))*0.204)),0)+IF(F44="JEČ",IF(L44&gt;15,0,IF(J44&gt;15,(16-L44)*0.102,((16-L44)-(16-J44))*0.102)),0)+IF(F44="JEOF",IF(L44&gt;15,0,IF(J44&gt;15,(16-L44)*0.102,((16-L44)-(16-J44))*0.102)),0)+IF(F44="JnPČ",IF(L44&gt;15,0,IF(J44&gt;15,(16-L44)*0.153,((16-L44)-(16-J44))*0.153)),0)+IF(F44="JnEČ",IF(L44&gt;15,0,IF(J44&gt;15,(16-L44)*0.0765,((16-L44)-(16-J44))*0.0765)),0)+IF(F44="JčPČ",IF(L44&gt;15,0,IF(J44&gt;15,(16-L44)*0.06375,((16-L44)-(16-J44))*0.06375)),0)+IF(F44="JčEČ",IF(L44&gt;15,0,IF(J44&gt;15,(16-L44)*0.051,((16-L44)-(16-J44))*0.051)),0)+IF(F44="NEAK",IF(L44&gt;23,0,IF(J44&gt;23,(24-L44)*0.03444,((24-L44)-(24-J44))*0.03444)),0))</f>
        <v>14.076000000000001</v>
      </c>
      <c r="Q44" s="13">
        <f t="shared" ref="Q44:Q50" si="18">IF(ISERROR(P44*100/N44),0,(P44*100/N44))</f>
        <v>6.9</v>
      </c>
      <c r="R44" s="12">
        <f t="shared" ref="R44:R50" si="19">IF(Q44&lt;=30,O44+P44,O44+O44*0.3)*IF(G44=1,0.4,IF(G44=2,0.75,IF(G44="1 (kas 4 m. 1 k. nerengiamos)",0.52,1)))*IF(D44="olimpinė",1,IF(M44="Ne",0.5,1))*IF(OR(A$5="Lietuvos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federacija"),IF(OR(J44&lt;8,K44&lt;16),0,1),1)*E44*IF(I44&lt;=1,1,1/I44)*IF(OR(A$5="Lietuvos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88.975008000000003</v>
      </c>
    </row>
    <row r="45" spans="1:18" s="10" customFormat="1">
      <c r="A45" s="38">
        <v>2</v>
      </c>
      <c r="B45" s="38" t="s">
        <v>168</v>
      </c>
      <c r="C45" s="54" t="s">
        <v>117</v>
      </c>
      <c r="D45" s="38" t="s">
        <v>118</v>
      </c>
      <c r="E45" s="38">
        <v>1</v>
      </c>
      <c r="F45" s="38" t="s">
        <v>96</v>
      </c>
      <c r="G45" s="38">
        <v>1</v>
      </c>
      <c r="H45" s="38" t="s">
        <v>119</v>
      </c>
      <c r="I45" s="38"/>
      <c r="J45" s="38">
        <v>42</v>
      </c>
      <c r="K45" s="38"/>
      <c r="L45" s="38">
        <v>4</v>
      </c>
      <c r="M45" s="38" t="s">
        <v>119</v>
      </c>
      <c r="N45" s="4">
        <f t="shared" si="15"/>
        <v>72</v>
      </c>
      <c r="O45" s="11">
        <f t="shared" si="16"/>
        <v>72</v>
      </c>
      <c r="P45" s="5">
        <f t="shared" si="17"/>
        <v>12.24</v>
      </c>
      <c r="Q45" s="13">
        <f t="shared" si="18"/>
        <v>17</v>
      </c>
      <c r="R45" s="12">
        <f t="shared" si="19"/>
        <v>34.36992</v>
      </c>
    </row>
    <row r="46" spans="1:18" s="10" customFormat="1">
      <c r="A46" s="38">
        <v>3</v>
      </c>
      <c r="B46" s="38" t="s">
        <v>170</v>
      </c>
      <c r="C46" s="54" t="s">
        <v>117</v>
      </c>
      <c r="D46" s="38" t="s">
        <v>118</v>
      </c>
      <c r="E46" s="38">
        <v>1</v>
      </c>
      <c r="F46" s="38" t="s">
        <v>96</v>
      </c>
      <c r="G46" s="38">
        <v>1</v>
      </c>
      <c r="H46" s="38" t="s">
        <v>119</v>
      </c>
      <c r="I46" s="38"/>
      <c r="J46" s="38">
        <v>42</v>
      </c>
      <c r="K46" s="38"/>
      <c r="L46" s="38">
        <v>27</v>
      </c>
      <c r="M46" s="38" t="s">
        <v>119</v>
      </c>
      <c r="N46" s="4">
        <f t="shared" si="15"/>
        <v>0</v>
      </c>
      <c r="O46" s="11">
        <f t="shared" si="16"/>
        <v>0</v>
      </c>
      <c r="P46" s="5">
        <f t="shared" si="17"/>
        <v>0</v>
      </c>
      <c r="Q46" s="13">
        <f t="shared" si="18"/>
        <v>0</v>
      </c>
      <c r="R46" s="12">
        <f t="shared" si="19"/>
        <v>0</v>
      </c>
    </row>
    <row r="47" spans="1:18" s="10" customFormat="1">
      <c r="A47" s="38">
        <v>4</v>
      </c>
      <c r="B47" s="38" t="s">
        <v>183</v>
      </c>
      <c r="C47" s="54" t="s">
        <v>137</v>
      </c>
      <c r="D47" s="38" t="s">
        <v>126</v>
      </c>
      <c r="E47" s="38">
        <v>3</v>
      </c>
      <c r="F47" s="38" t="s">
        <v>98</v>
      </c>
      <c r="G47" s="38">
        <v>1</v>
      </c>
      <c r="H47" s="38" t="s">
        <v>119</v>
      </c>
      <c r="I47" s="38"/>
      <c r="J47" s="38">
        <v>8</v>
      </c>
      <c r="K47" s="55">
        <v>20</v>
      </c>
      <c r="L47" s="38">
        <v>1</v>
      </c>
      <c r="M47" s="38" t="s">
        <v>119</v>
      </c>
      <c r="N47" s="4">
        <f t="shared" si="15"/>
        <v>68</v>
      </c>
      <c r="O47" s="11">
        <f t="shared" si="16"/>
        <v>68</v>
      </c>
      <c r="P47" s="5">
        <f t="shared" si="17"/>
        <v>1.4279999999999999</v>
      </c>
      <c r="Q47" s="13">
        <f t="shared" si="18"/>
        <v>2.0999999999999996</v>
      </c>
      <c r="R47" s="12">
        <f t="shared" si="19"/>
        <v>84.979872000000015</v>
      </c>
    </row>
    <row r="48" spans="1:18" s="10" customFormat="1">
      <c r="A48" s="38">
        <v>5</v>
      </c>
      <c r="B48" s="38" t="s">
        <v>184</v>
      </c>
      <c r="C48" s="54" t="s">
        <v>185</v>
      </c>
      <c r="D48" s="38" t="s">
        <v>126</v>
      </c>
      <c r="E48" s="38">
        <v>2</v>
      </c>
      <c r="F48" s="38" t="s">
        <v>98</v>
      </c>
      <c r="G48" s="38">
        <v>1</v>
      </c>
      <c r="H48" s="38" t="s">
        <v>169</v>
      </c>
      <c r="I48" s="38"/>
      <c r="J48" s="38">
        <v>12</v>
      </c>
      <c r="K48" s="55">
        <v>20</v>
      </c>
      <c r="L48" s="38">
        <v>11</v>
      </c>
      <c r="M48" s="38" t="s">
        <v>119</v>
      </c>
      <c r="N48" s="4">
        <f t="shared" si="15"/>
        <v>0</v>
      </c>
      <c r="O48" s="11">
        <f t="shared" si="16"/>
        <v>0</v>
      </c>
      <c r="P48" s="5">
        <f t="shared" si="17"/>
        <v>0</v>
      </c>
      <c r="Q48" s="13">
        <f t="shared" si="18"/>
        <v>0</v>
      </c>
      <c r="R48" s="12">
        <f t="shared" si="19"/>
        <v>0</v>
      </c>
    </row>
    <row r="49" spans="1:18" s="10" customFormat="1">
      <c r="A49" s="38">
        <v>6</v>
      </c>
      <c r="B49" s="38" t="s">
        <v>123</v>
      </c>
      <c r="C49" s="54" t="s">
        <v>117</v>
      </c>
      <c r="D49" s="38" t="s">
        <v>118</v>
      </c>
      <c r="E49" s="38">
        <v>1</v>
      </c>
      <c r="F49" s="38" t="s">
        <v>96</v>
      </c>
      <c r="G49" s="38">
        <v>1</v>
      </c>
      <c r="H49" s="38" t="s">
        <v>169</v>
      </c>
      <c r="I49" s="38"/>
      <c r="J49" s="38">
        <v>55</v>
      </c>
      <c r="K49" s="38"/>
      <c r="L49" s="38">
        <v>49</v>
      </c>
      <c r="M49" s="38" t="s">
        <v>119</v>
      </c>
      <c r="N49" s="4">
        <f t="shared" si="15"/>
        <v>0</v>
      </c>
      <c r="O49" s="11">
        <f t="shared" si="16"/>
        <v>0</v>
      </c>
      <c r="P49" s="5">
        <f t="shared" si="17"/>
        <v>0</v>
      </c>
      <c r="Q49" s="13">
        <f t="shared" si="18"/>
        <v>0</v>
      </c>
      <c r="R49" s="12">
        <f t="shared" si="19"/>
        <v>0</v>
      </c>
    </row>
    <row r="50" spans="1:18" s="10" customFormat="1">
      <c r="A50" s="38">
        <v>7</v>
      </c>
      <c r="B50" s="38" t="s">
        <v>122</v>
      </c>
      <c r="C50" s="54" t="s">
        <v>117</v>
      </c>
      <c r="D50" s="38" t="s">
        <v>118</v>
      </c>
      <c r="E50" s="38">
        <v>1</v>
      </c>
      <c r="F50" s="38" t="s">
        <v>96</v>
      </c>
      <c r="G50" s="38">
        <v>1</v>
      </c>
      <c r="H50" s="38" t="s">
        <v>119</v>
      </c>
      <c r="I50" s="38"/>
      <c r="J50" s="38">
        <v>55</v>
      </c>
      <c r="K50" s="38"/>
      <c r="L50" s="38">
        <v>27</v>
      </c>
      <c r="M50" s="38" t="s">
        <v>119</v>
      </c>
      <c r="N50" s="4">
        <f t="shared" si="15"/>
        <v>0</v>
      </c>
      <c r="O50" s="11">
        <f t="shared" si="16"/>
        <v>0</v>
      </c>
      <c r="P50" s="5">
        <f t="shared" si="17"/>
        <v>0</v>
      </c>
      <c r="Q50" s="13">
        <f t="shared" si="18"/>
        <v>0</v>
      </c>
      <c r="R50" s="12">
        <f t="shared" si="19"/>
        <v>0</v>
      </c>
    </row>
    <row r="51" spans="1:18" s="10" customFormat="1" ht="15.75" customHeight="1">
      <c r="A51" s="62" t="s">
        <v>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12">
        <f>SUM(R44:R50)</f>
        <v>208.32480000000004</v>
      </c>
    </row>
    <row r="52" spans="1:18" s="10" customFormat="1" ht="9.75" customHeight="1">
      <c r="A52" s="17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  <row r="53" spans="1:18" s="10" customFormat="1">
      <c r="A53" s="71" t="s">
        <v>186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3"/>
    </row>
    <row r="54" spans="1:18" s="10" customFormat="1">
      <c r="A54" s="65" t="s">
        <v>187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53"/>
    </row>
    <row r="55" spans="1:18" s="10" customFormat="1">
      <c r="A55" s="38">
        <v>1</v>
      </c>
      <c r="B55" s="38" t="s">
        <v>136</v>
      </c>
      <c r="C55" s="54" t="s">
        <v>174</v>
      </c>
      <c r="D55" s="38" t="s">
        <v>118</v>
      </c>
      <c r="E55" s="38">
        <v>1</v>
      </c>
      <c r="F55" s="38" t="s">
        <v>101</v>
      </c>
      <c r="G55" s="38">
        <v>1</v>
      </c>
      <c r="H55" s="38" t="s">
        <v>169</v>
      </c>
      <c r="I55" s="38"/>
      <c r="J55" s="38">
        <v>43</v>
      </c>
      <c r="K55" s="38"/>
      <c r="L55" s="38">
        <v>33</v>
      </c>
      <c r="M55" s="38" t="s">
        <v>119</v>
      </c>
      <c r="N55" s="4">
        <f t="shared" ref="N55:N60" si="20">(IF(F55="OŽ",IF(L55=1,612,IF(L55=2,473.76,IF(L55=3,380.16,IF(L55=4,201.6,IF(L55=5,187.2,IF(L55=6,172.8,IF(L55=7,165,IF(L55=8,160,0))))))))+IF(L55&lt;=8,0,IF(L55&lt;=16,153,IF(L55&lt;=24,120,IF(L55&lt;=32,89,IF(L55&lt;=48,58,0)))))-IF(L55&lt;=8,0,IF(L55&lt;=16,(L55-9)*3.06,IF(L55&lt;=24,(L55-17)*3.06,IF(L55&lt;=32,(L55-25)*3.06,IF(L55&lt;=48,(L55-33)*3.06,0))))),0)+IF(F55="PČ",IF(L55=1,449,IF(L55=2,314.6,IF(L55=3,238,IF(L55=4,172,IF(L55=5,159,IF(L55=6,145,IF(L55=7,132,IF(L55=8,119,0))))))))+IF(L55&lt;=8,0,IF(L55&lt;=16,88,IF(L55&lt;=24,55,IF(L55&lt;=32,22,0))))-IF(L55&lt;=8,0,IF(L55&lt;=16,(L55-9)*2.245,IF(L55&lt;=24,(L55-17)*2.245,IF(L55&lt;=32,(L55-25)*2.245,0)))),0)+IF(F55="PČneol",IF(L55=1,85,IF(L55=2,64.61,IF(L55=3,50.76,IF(L55=4,16.25,IF(L55=5,15,IF(L55=6,13.75,IF(L55=7,12.5,IF(L55=8,11.25,0))))))))+IF(L55&lt;=8,0,IF(L55&lt;=16,9,0))-IF(L55&lt;=8,0,IF(L55&lt;=16,(L55-9)*0.425,0)),0)+IF(F55="PŽ",IF(L55=1,85,IF(L55=2,59.5,IF(L55=3,45,IF(L55=4,32.5,IF(L55=5,30,IF(L55=6,27.5,IF(L55=7,25,IF(L55=8,22.5,0))))))))+IF(L55&lt;=8,0,IF(L55&lt;=16,19,IF(L55&lt;=24,13,IF(L55&lt;=32,8,0))))-IF(L55&lt;=8,0,IF(L55&lt;=16,(L55-9)*0.425,IF(L55&lt;=24,(L55-17)*0.425,IF(L55&lt;=32,(L55-25)*0.425,0)))),0)+IF(F55="EČ",IF(L55=1,204,IF(L55=2,156.24,IF(L55=3,123.84,IF(L55=4,72,IF(L55=5,66,IF(L55=6,60,IF(L55=7,54,IF(L55=8,48,0))))))))+IF(L55&lt;=8,0,IF(L55&lt;=16,40,IF(L55&lt;=24,25,0)))-IF(L55&lt;=8,0,IF(L55&lt;=16,(L55-9)*1.02,IF(L55&lt;=24,(L55-17)*1.02,0))),0)+IF(F55="EČneol",IF(L55=1,68,IF(L55=2,51.69,IF(L55=3,40.61,IF(L55=4,13,IF(L55=5,12,IF(L55=6,11,IF(L55=7,10,IF(L55=8,9,0)))))))))+IF(F55="EŽ",IF(L55=1,68,IF(L55=2,47.6,IF(L55=3,36,IF(L55=4,18,IF(L55=5,16.5,IF(L55=6,15,IF(L55=7,13.5,IF(L55=8,12,0))))))))+IF(L55&lt;=8,0,IF(L55&lt;=16,10,IF(L55&lt;=24,6,0)))-IF(L55&lt;=8,0,IF(L55&lt;=16,(L55-9)*0.34,IF(L55&lt;=24,(L55-17)*0.34,0))),0)+IF(F55="PT",IF(L55=1,68,IF(L55=2,52.08,IF(L55=3,41.28,IF(L55=4,24,IF(L55=5,22,IF(L55=6,20,IF(L55=7,18,IF(L55=8,16,0))))))))+IF(L55&lt;=8,0,IF(L55&lt;=16,13,IF(L55&lt;=24,9,IF(L55&lt;=32,4,0))))-IF(L55&lt;=8,0,IF(L55&lt;=16,(L55-9)*0.34,IF(L55&lt;=24,(L55-17)*0.34,IF(L55&lt;=32,(L55-25)*0.34,0)))),0)+IF(F55="JOŽ",IF(L55=1,85,IF(L55=2,59.5,IF(L55=3,45,IF(L55=4,32.5,IF(L55=5,30,IF(L55=6,27.5,IF(L55=7,25,IF(L55=8,22.5,0))))))))+IF(L55&lt;=8,0,IF(L55&lt;=16,19,IF(L55&lt;=24,13,0)))-IF(L55&lt;=8,0,IF(L55&lt;=16,(L55-9)*0.425,IF(L55&lt;=24,(L55-17)*0.425,0))),0)+IF(F55="JPČ",IF(L55=1,68,IF(L55=2,47.6,IF(L55=3,36,IF(L55=4,26,IF(L55=5,24,IF(L55=6,22,IF(L55=7,20,IF(L55=8,18,0))))))))+IF(L55&lt;=8,0,IF(L55&lt;=16,13,IF(L55&lt;=24,9,0)))-IF(L55&lt;=8,0,IF(L55&lt;=16,(L55-9)*0.34,IF(L55&lt;=24,(L55-17)*0.34,0))),0)+IF(F55="JEČ",IF(L55=1,34,IF(L55=2,26.04,IF(L55=3,20.6,IF(L55=4,12,IF(L55=5,11,IF(L55=6,10,IF(L55=7,9,IF(L55=8,8,0))))))))+IF(L55&lt;=8,0,IF(L55&lt;=16,6,0))-IF(L55&lt;=8,0,IF(L55&lt;=16,(L55-9)*0.17,0)),0)+IF(F55="JEOF",IF(L55=1,34,IF(L55=2,26.04,IF(L55=3,20.6,IF(L55=4,12,IF(L55=5,11,IF(L55=6,10,IF(L55=7,9,IF(L55=8,8,0))))))))+IF(L55&lt;=8,0,IF(L55&lt;=16,6,0))-IF(L55&lt;=8,0,IF(L55&lt;=16,(L55-9)*0.17,0)),0)+IF(F55="JnPČ",IF(L55=1,51,IF(L55=2,35.7,IF(L55=3,27,IF(L55=4,19.5,IF(L55=5,18,IF(L55=6,16.5,IF(L55=7,15,IF(L55=8,13.5,0))))))))+IF(L55&lt;=8,0,IF(L55&lt;=16,10,0))-IF(L55&lt;=8,0,IF(L55&lt;=16,(L55-9)*0.255,0)),0)+IF(F55="JnEČ",IF(L55=1,25.5,IF(L55=2,19.53,IF(L55=3,15.48,IF(L55=4,9,IF(L55=5,8.25,IF(L55=6,7.5,IF(L55=7,6.75,IF(L55=8,6,0))))))))+IF(L55&lt;=8,0,IF(L55&lt;=16,5,0))-IF(L55&lt;=8,0,IF(L55&lt;=16,(L55-9)*0.1275,0)),0)+IF(F55="JčPČ",IF(L55=1,21.25,IF(L55=2,14.5,IF(L55=3,11.5,IF(L55=4,7,IF(L55=5,6.5,IF(L55=6,6,IF(L55=7,5.5,IF(L55=8,5,0))))))))+IF(L55&lt;=8,0,IF(L55&lt;=16,4,0))-IF(L55&lt;=8,0,IF(L55&lt;=16,(L55-9)*0.10625,0)),0)+IF(F55="JčEČ",IF(L55=1,17,IF(L55=2,13.02,IF(L55=3,10.32,IF(L55=4,6,IF(L55=5,5.5,IF(L55=6,5,IF(L55=7,4.5,IF(L55=8,4,0))))))))+IF(L55&lt;=8,0,IF(L55&lt;=16,3,0))-IF(L55&lt;=8,0,IF(L55&lt;=16,(L55-9)*0.085,0)),0)+IF(F55="NEAK",IF(L55=1,11.48,IF(L55=2,8.79,IF(L55=3,6.97,IF(L55=4,4.05,IF(L55=5,3.71,IF(L55=6,3.38,IF(L55=7,3.04,IF(L55=8,2.7,0))))))))+IF(L55&lt;=8,0,IF(L55&lt;=16,2,IF(L55&lt;=24,1.3,0)))-IF(L55&lt;=8,0,IF(L55&lt;=16,(L55-9)*0.0574,IF(L55&lt;=24,(L55-17)*0.0574,0))),0))*IF(L55&lt;4,1,IF(OR(F55="PČ",F55="PŽ",F55="PT"),IF(J55&lt;32,J55/32,1),1))* IF(L55&lt;4,1,IF(OR(F55="EČ",F55="EŽ",F55="JOŽ",F55="JPČ",F55="NEAK"),IF(J55&lt;24,J55/24,1),1))*IF(L55&lt;4,1,IF(OR(F55="PČneol",F55="JEČ",F55="JEOF",F55="JnPČ",F55="JnEČ",F55="JčPČ",F55="JčEČ"),IF(J55&lt;16,J55/16,1),1))*IF(L55&lt;4,1,IF(F55="EČneol",IF(J55&lt;8,J55/8,1),1))</f>
        <v>0</v>
      </c>
      <c r="O55" s="11">
        <f t="shared" ref="O55:O60" si="21">IF(F55="OŽ",N55,IF(H55="Ne",IF(J55*0.3&lt;=J55-L55,N55,0),IF(J55*0.1&lt;=J55-L55,N55,0)))</f>
        <v>0</v>
      </c>
      <c r="P55" s="5">
        <f t="shared" ref="P55:P60" si="22">IF(O55=0,0,IF(F55="OŽ",IF(L55&gt;47,0,IF(J55&gt;47,(48-L55)*1.836,((48-L55)-(48-J55))*1.836)),0)+IF(F55="PČ",IF(L55&gt;31,0,IF(J55&gt;31,(32-L55)*1.347,((32-L55)-(32-J55))*1.347)),0)+ IF(F55="PČneol",IF(L55&gt;15,0,IF(J55&gt;15,(16-L55)*0.255,((16-L55)-(16-J55))*0.255)),0)+IF(F55="PŽ",IF(L55&gt;31,0,IF(J55&gt;31,(32-L55)*0.255,((32-L55)-(32-J55))*0.255)),0)+IF(F55="EČ",IF(L55&gt;23,0,IF(J55&gt;23,(24-L55)*0.612,((24-L55)-(24-J55))*0.612)),0)+IF(F55="EČneol",IF(L55&gt;7,0,IF(J55&gt;7,(8-L55)*0.204,((8-L55)-(8-J55))*0.204)),0)+IF(F55="EŽ",IF(L55&gt;23,0,IF(J55&gt;23,(24-L55)*0.204,((24-L55)-(24-J55))*0.204)),0)+IF(F55="PT",IF(L55&gt;31,0,IF(J55&gt;31,(32-L55)*0.204,((32-L55)-(32-J55))*0.204)),0)+IF(F55="JOŽ",IF(L55&gt;23,0,IF(J55&gt;23,(24-L55)*0.255,((24-L55)-(24-J55))*0.255)),0)+IF(F55="JPČ",IF(L55&gt;23,0,IF(J55&gt;23,(24-L55)*0.204,((24-L55)-(24-J55))*0.204)),0)+IF(F55="JEČ",IF(L55&gt;15,0,IF(J55&gt;15,(16-L55)*0.102,((16-L55)-(16-J55))*0.102)),0)+IF(F55="JEOF",IF(L55&gt;15,0,IF(J55&gt;15,(16-L55)*0.102,((16-L55)-(16-J55))*0.102)),0)+IF(F55="JnPČ",IF(L55&gt;15,0,IF(J55&gt;15,(16-L55)*0.153,((16-L55)-(16-J55))*0.153)),0)+IF(F55="JnEČ",IF(L55&gt;15,0,IF(J55&gt;15,(16-L55)*0.0765,((16-L55)-(16-J55))*0.0765)),0)+IF(F55="JčPČ",IF(L55&gt;15,0,IF(J55&gt;15,(16-L55)*0.06375,((16-L55)-(16-J55))*0.06375)),0)+IF(F55="JčEČ",IF(L55&gt;15,0,IF(J55&gt;15,(16-L55)*0.051,((16-L55)-(16-J55))*0.051)),0)+IF(F55="NEAK",IF(L55&gt;23,0,IF(J55&gt;23,(24-L55)*0.03444,((24-L55)-(24-J55))*0.03444)),0))</f>
        <v>0</v>
      </c>
      <c r="Q55" s="13">
        <f t="shared" ref="Q55:Q60" si="23">IF(ISERROR(P55*100/N55),0,(P55*100/N55))</f>
        <v>0</v>
      </c>
      <c r="R55" s="12">
        <f t="shared" ref="R55:R60" si="24">IF(Q55&lt;=30,O55+P55,O55+O55*0.3)*IF(G55=1,0.4,IF(G55=2,0.75,IF(G55="1 (kas 4 m. 1 k. nerengiamos)",0.52,1)))*IF(D55="olimpinė",1,IF(M55="Ne",0.5,1))*IF(OR(A$5="Lietuvos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federacija"),IF(OR(J55&lt;8,K55&lt;16),0,1),1)*E55*IF(I55&lt;=1,1,1/I55)*IF(OR(A$5="Lietuvos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56" spans="1:18" s="10" customFormat="1">
      <c r="A56" s="38">
        <v>2</v>
      </c>
      <c r="B56" s="38" t="s">
        <v>121</v>
      </c>
      <c r="C56" s="54" t="s">
        <v>174</v>
      </c>
      <c r="D56" s="38" t="s">
        <v>118</v>
      </c>
      <c r="E56" s="38">
        <v>1</v>
      </c>
      <c r="F56" s="38" t="s">
        <v>101</v>
      </c>
      <c r="G56" s="38">
        <v>1</v>
      </c>
      <c r="H56" s="38" t="s">
        <v>169</v>
      </c>
      <c r="I56" s="38"/>
      <c r="J56" s="38">
        <v>43</v>
      </c>
      <c r="K56" s="38"/>
      <c r="L56" s="38">
        <v>6</v>
      </c>
      <c r="M56" s="38" t="s">
        <v>119</v>
      </c>
      <c r="N56" s="4">
        <f t="shared" si="20"/>
        <v>10</v>
      </c>
      <c r="O56" s="11">
        <f t="shared" si="21"/>
        <v>10</v>
      </c>
      <c r="P56" s="5">
        <f t="shared" si="22"/>
        <v>1.02</v>
      </c>
      <c r="Q56" s="13">
        <f t="shared" si="23"/>
        <v>10.199999999999999</v>
      </c>
      <c r="R56" s="12">
        <f t="shared" si="24"/>
        <v>4.4961600000000006</v>
      </c>
    </row>
    <row r="57" spans="1:18" s="10" customFormat="1">
      <c r="A57" s="38">
        <v>3</v>
      </c>
      <c r="B57" s="38" t="s">
        <v>175</v>
      </c>
      <c r="C57" s="54" t="s">
        <v>174</v>
      </c>
      <c r="D57" s="38" t="s">
        <v>118</v>
      </c>
      <c r="E57" s="38">
        <v>1</v>
      </c>
      <c r="F57" s="38" t="s">
        <v>101</v>
      </c>
      <c r="G57" s="38">
        <v>1</v>
      </c>
      <c r="H57" s="38" t="s">
        <v>169</v>
      </c>
      <c r="I57" s="38"/>
      <c r="J57" s="38">
        <v>43</v>
      </c>
      <c r="K57" s="38"/>
      <c r="L57" s="38">
        <v>10</v>
      </c>
      <c r="M57" s="38" t="s">
        <v>119</v>
      </c>
      <c r="N57" s="4">
        <f t="shared" si="20"/>
        <v>5.83</v>
      </c>
      <c r="O57" s="11">
        <f t="shared" si="21"/>
        <v>5.83</v>
      </c>
      <c r="P57" s="5">
        <f t="shared" si="22"/>
        <v>0.61199999999999999</v>
      </c>
      <c r="Q57" s="13">
        <f t="shared" si="23"/>
        <v>10.497427101200685</v>
      </c>
      <c r="R57" s="12">
        <f t="shared" si="24"/>
        <v>2.6283360000000004</v>
      </c>
    </row>
    <row r="58" spans="1:18" s="10" customFormat="1">
      <c r="A58" s="38">
        <v>4</v>
      </c>
      <c r="B58" s="38" t="s">
        <v>176</v>
      </c>
      <c r="C58" s="54" t="s">
        <v>117</v>
      </c>
      <c r="D58" s="38" t="s">
        <v>118</v>
      </c>
      <c r="E58" s="38">
        <v>1</v>
      </c>
      <c r="F58" s="38" t="s">
        <v>101</v>
      </c>
      <c r="G58" s="38">
        <v>1</v>
      </c>
      <c r="H58" s="38" t="s">
        <v>169</v>
      </c>
      <c r="I58" s="38"/>
      <c r="J58" s="38">
        <v>43</v>
      </c>
      <c r="K58" s="38"/>
      <c r="L58" s="38">
        <v>21</v>
      </c>
      <c r="M58" s="38" t="s">
        <v>119</v>
      </c>
      <c r="N58" s="4">
        <f t="shared" si="20"/>
        <v>0</v>
      </c>
      <c r="O58" s="11">
        <f t="shared" si="21"/>
        <v>0</v>
      </c>
      <c r="P58" s="5">
        <f t="shared" si="22"/>
        <v>0</v>
      </c>
      <c r="Q58" s="13">
        <f t="shared" si="23"/>
        <v>0</v>
      </c>
      <c r="R58" s="12">
        <f t="shared" si="24"/>
        <v>0</v>
      </c>
    </row>
    <row r="59" spans="1:18" s="10" customFormat="1" ht="30">
      <c r="A59" s="38">
        <v>5</v>
      </c>
      <c r="B59" s="38" t="s">
        <v>188</v>
      </c>
      <c r="C59" s="54" t="s">
        <v>137</v>
      </c>
      <c r="D59" s="38" t="s">
        <v>126</v>
      </c>
      <c r="E59" s="38">
        <v>3</v>
      </c>
      <c r="F59" s="38" t="s">
        <v>101</v>
      </c>
      <c r="G59" s="38">
        <v>1</v>
      </c>
      <c r="H59" s="38" t="s">
        <v>169</v>
      </c>
      <c r="I59" s="38"/>
      <c r="J59" s="38">
        <v>9</v>
      </c>
      <c r="K59" s="55">
        <v>20</v>
      </c>
      <c r="L59" s="38">
        <v>6</v>
      </c>
      <c r="M59" s="38" t="s">
        <v>119</v>
      </c>
      <c r="N59" s="4">
        <f t="shared" si="20"/>
        <v>5.625</v>
      </c>
      <c r="O59" s="11">
        <f t="shared" si="21"/>
        <v>5.625</v>
      </c>
      <c r="P59" s="5">
        <f t="shared" si="22"/>
        <v>0.30599999999999999</v>
      </c>
      <c r="Q59" s="13">
        <f t="shared" si="23"/>
        <v>5.4399999999999995</v>
      </c>
      <c r="R59" s="12">
        <f t="shared" si="24"/>
        <v>7.2595440000000009</v>
      </c>
    </row>
    <row r="60" spans="1:18" s="10" customFormat="1">
      <c r="A60" s="38">
        <v>6</v>
      </c>
      <c r="B60" s="38" t="s">
        <v>123</v>
      </c>
      <c r="C60" s="54" t="s">
        <v>174</v>
      </c>
      <c r="D60" s="38" t="s">
        <v>118</v>
      </c>
      <c r="E60" s="38">
        <v>1</v>
      </c>
      <c r="F60" s="38" t="s">
        <v>101</v>
      </c>
      <c r="G60" s="38">
        <v>1</v>
      </c>
      <c r="H60" s="38" t="s">
        <v>119</v>
      </c>
      <c r="I60" s="38"/>
      <c r="J60" s="38">
        <v>49</v>
      </c>
      <c r="K60" s="38"/>
      <c r="L60" s="38">
        <v>23</v>
      </c>
      <c r="M60" s="38" t="s">
        <v>119</v>
      </c>
      <c r="N60" s="4">
        <f t="shared" si="20"/>
        <v>0</v>
      </c>
      <c r="O60" s="11">
        <f t="shared" si="21"/>
        <v>0</v>
      </c>
      <c r="P60" s="5">
        <f t="shared" si="22"/>
        <v>0</v>
      </c>
      <c r="Q60" s="13">
        <f t="shared" si="23"/>
        <v>0</v>
      </c>
      <c r="R60" s="12">
        <f t="shared" si="24"/>
        <v>0</v>
      </c>
    </row>
    <row r="61" spans="1:18" s="10" customFormat="1" ht="15" customHeight="1">
      <c r="A61" s="62" t="s">
        <v>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12">
        <f>SUM(R55:R60)</f>
        <v>14.384040000000002</v>
      </c>
    </row>
    <row r="62" spans="1:18" s="10" customFormat="1" ht="12.75" customHeight="1">
      <c r="A62" s="1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/>
    </row>
    <row r="63" spans="1:18" s="10" customFormat="1">
      <c r="A63" s="71" t="s">
        <v>189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53"/>
    </row>
    <row r="64" spans="1:18" s="10" customFormat="1">
      <c r="A64" s="65" t="s">
        <v>190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53"/>
    </row>
    <row r="65" spans="1:19" s="10" customFormat="1">
      <c r="A65" s="38">
        <v>1</v>
      </c>
      <c r="B65" s="38" t="s">
        <v>191</v>
      </c>
      <c r="C65" s="54" t="s">
        <v>117</v>
      </c>
      <c r="D65" s="38" t="s">
        <v>118</v>
      </c>
      <c r="E65" s="38">
        <v>1</v>
      </c>
      <c r="F65" s="38" t="s">
        <v>102</v>
      </c>
      <c r="G65" s="38">
        <v>1</v>
      </c>
      <c r="H65" s="38" t="s">
        <v>119</v>
      </c>
      <c r="I65" s="38"/>
      <c r="J65" s="38">
        <v>54</v>
      </c>
      <c r="K65" s="38"/>
      <c r="L65" s="38">
        <v>30</v>
      </c>
      <c r="M65" s="38" t="s">
        <v>119</v>
      </c>
      <c r="N65" s="4">
        <f t="shared" ref="N65:N74" si="25">(IF(F65="OŽ",IF(L65=1,612,IF(L65=2,473.76,IF(L65=3,380.16,IF(L65=4,201.6,IF(L65=5,187.2,IF(L65=6,172.8,IF(L65=7,165,IF(L65=8,160,0))))))))+IF(L65&lt;=8,0,IF(L65&lt;=16,153,IF(L65&lt;=24,120,IF(L65&lt;=32,89,IF(L65&lt;=48,58,0)))))-IF(L65&lt;=8,0,IF(L65&lt;=16,(L65-9)*3.06,IF(L65&lt;=24,(L65-17)*3.06,IF(L65&lt;=32,(L65-25)*3.06,IF(L65&lt;=48,(L65-33)*3.06,0))))),0)+IF(F65="PČ",IF(L65=1,449,IF(L65=2,314.6,IF(L65=3,238,IF(L65=4,172,IF(L65=5,159,IF(L65=6,145,IF(L65=7,132,IF(L65=8,119,0))))))))+IF(L65&lt;=8,0,IF(L65&lt;=16,88,IF(L65&lt;=24,55,IF(L65&lt;=32,22,0))))-IF(L65&lt;=8,0,IF(L65&lt;=16,(L65-9)*2.245,IF(L65&lt;=24,(L65-17)*2.245,IF(L65&lt;=32,(L65-25)*2.245,0)))),0)+IF(F65="PČneol",IF(L65=1,85,IF(L65=2,64.61,IF(L65=3,50.76,IF(L65=4,16.25,IF(L65=5,15,IF(L65=6,13.75,IF(L65=7,12.5,IF(L65=8,11.25,0))))))))+IF(L65&lt;=8,0,IF(L65&lt;=16,9,0))-IF(L65&lt;=8,0,IF(L65&lt;=16,(L65-9)*0.425,0)),0)+IF(F65="PŽ",IF(L65=1,85,IF(L65=2,59.5,IF(L65=3,45,IF(L65=4,32.5,IF(L65=5,30,IF(L65=6,27.5,IF(L65=7,25,IF(L65=8,22.5,0))))))))+IF(L65&lt;=8,0,IF(L65&lt;=16,19,IF(L65&lt;=24,13,IF(L65&lt;=32,8,0))))-IF(L65&lt;=8,0,IF(L65&lt;=16,(L65-9)*0.425,IF(L65&lt;=24,(L65-17)*0.425,IF(L65&lt;=32,(L65-25)*0.425,0)))),0)+IF(F65="EČ",IF(L65=1,204,IF(L65=2,156.24,IF(L65=3,123.84,IF(L65=4,72,IF(L65=5,66,IF(L65=6,60,IF(L65=7,54,IF(L65=8,48,0))))))))+IF(L65&lt;=8,0,IF(L65&lt;=16,40,IF(L65&lt;=24,25,0)))-IF(L65&lt;=8,0,IF(L65&lt;=16,(L65-9)*1.02,IF(L65&lt;=24,(L65-17)*1.02,0))),0)+IF(F65="EČneol",IF(L65=1,68,IF(L65=2,51.69,IF(L65=3,40.61,IF(L65=4,13,IF(L65=5,12,IF(L65=6,11,IF(L65=7,10,IF(L65=8,9,0)))))))))+IF(F65="EŽ",IF(L65=1,68,IF(L65=2,47.6,IF(L65=3,36,IF(L65=4,18,IF(L65=5,16.5,IF(L65=6,15,IF(L65=7,13.5,IF(L65=8,12,0))))))))+IF(L65&lt;=8,0,IF(L65&lt;=16,10,IF(L65&lt;=24,6,0)))-IF(L65&lt;=8,0,IF(L65&lt;=16,(L65-9)*0.34,IF(L65&lt;=24,(L65-17)*0.34,0))),0)+IF(F65="PT",IF(L65=1,68,IF(L65=2,52.08,IF(L65=3,41.28,IF(L65=4,24,IF(L65=5,22,IF(L65=6,20,IF(L65=7,18,IF(L65=8,16,0))))))))+IF(L65&lt;=8,0,IF(L65&lt;=16,13,IF(L65&lt;=24,9,IF(L65&lt;=32,4,0))))-IF(L65&lt;=8,0,IF(L65&lt;=16,(L65-9)*0.34,IF(L65&lt;=24,(L65-17)*0.34,IF(L65&lt;=32,(L65-25)*0.34,0)))),0)+IF(F65="JOŽ",IF(L65=1,85,IF(L65=2,59.5,IF(L65=3,45,IF(L65=4,32.5,IF(L65=5,30,IF(L65=6,27.5,IF(L65=7,25,IF(L65=8,22.5,0))))))))+IF(L65&lt;=8,0,IF(L65&lt;=16,19,IF(L65&lt;=24,13,0)))-IF(L65&lt;=8,0,IF(L65&lt;=16,(L65-9)*0.425,IF(L65&lt;=24,(L65-17)*0.425,0))),0)+IF(F65="JPČ",IF(L65=1,68,IF(L65=2,47.6,IF(L65=3,36,IF(L65=4,26,IF(L65=5,24,IF(L65=6,22,IF(L65=7,20,IF(L65=8,18,0))))))))+IF(L65&lt;=8,0,IF(L65&lt;=16,13,IF(L65&lt;=24,9,0)))-IF(L65&lt;=8,0,IF(L65&lt;=16,(L65-9)*0.34,IF(L65&lt;=24,(L65-17)*0.34,0))),0)+IF(F65="JEČ",IF(L65=1,34,IF(L65=2,26.04,IF(L65=3,20.6,IF(L65=4,12,IF(L65=5,11,IF(L65=6,10,IF(L65=7,9,IF(L65=8,8,0))))))))+IF(L65&lt;=8,0,IF(L65&lt;=16,6,0))-IF(L65&lt;=8,0,IF(L65&lt;=16,(L65-9)*0.17,0)),0)+IF(F65="JEOF",IF(L65=1,34,IF(L65=2,26.04,IF(L65=3,20.6,IF(L65=4,12,IF(L65=5,11,IF(L65=6,10,IF(L65=7,9,IF(L65=8,8,0))))))))+IF(L65&lt;=8,0,IF(L65&lt;=16,6,0))-IF(L65&lt;=8,0,IF(L65&lt;=16,(L65-9)*0.17,0)),0)+IF(F65="JnPČ",IF(L65=1,51,IF(L65=2,35.7,IF(L65=3,27,IF(L65=4,19.5,IF(L65=5,18,IF(L65=6,16.5,IF(L65=7,15,IF(L65=8,13.5,0))))))))+IF(L65&lt;=8,0,IF(L65&lt;=16,10,0))-IF(L65&lt;=8,0,IF(L65&lt;=16,(L65-9)*0.255,0)),0)+IF(F65="JnEČ",IF(L65=1,25.5,IF(L65=2,19.53,IF(L65=3,15.48,IF(L65=4,9,IF(L65=5,8.25,IF(L65=6,7.5,IF(L65=7,6.75,IF(L65=8,6,0))))))))+IF(L65&lt;=8,0,IF(L65&lt;=16,5,0))-IF(L65&lt;=8,0,IF(L65&lt;=16,(L65-9)*0.1275,0)),0)+IF(F65="JčPČ",IF(L65=1,21.25,IF(L65=2,14.5,IF(L65=3,11.5,IF(L65=4,7,IF(L65=5,6.5,IF(L65=6,6,IF(L65=7,5.5,IF(L65=8,5,0))))))))+IF(L65&lt;=8,0,IF(L65&lt;=16,4,0))-IF(L65&lt;=8,0,IF(L65&lt;=16,(L65-9)*0.10625,0)),0)+IF(F65="JčEČ",IF(L65=1,17,IF(L65=2,13.02,IF(L65=3,10.32,IF(L65=4,6,IF(L65=5,5.5,IF(L65=6,5,IF(L65=7,4.5,IF(L65=8,4,0))))))))+IF(L65&lt;=8,0,IF(L65&lt;=16,3,0))-IF(L65&lt;=8,0,IF(L65&lt;=16,(L65-9)*0.085,0)),0)+IF(F65="NEAK",IF(L65=1,11.48,IF(L65=2,8.79,IF(L65=3,6.97,IF(L65=4,4.05,IF(L65=5,3.71,IF(L65=6,3.38,IF(L65=7,3.04,IF(L65=8,2.7,0))))))))+IF(L65&lt;=8,0,IF(L65&lt;=16,2,IF(L65&lt;=24,1.3,0)))-IF(L65&lt;=8,0,IF(L65&lt;=16,(L65-9)*0.0574,IF(L65&lt;=24,(L65-17)*0.0574,0))),0))*IF(L65&lt;4,1,IF(OR(F65="PČ",F65="PŽ",F65="PT"),IF(J65&lt;32,J65/32,1),1))* IF(L65&lt;4,1,IF(OR(F65="EČ",F65="EŽ",F65="JOŽ",F65="JPČ",F65="NEAK"),IF(J65&lt;24,J65/24,1),1))*IF(L65&lt;4,1,IF(OR(F65="PČneol",F65="JEČ",F65="JEOF",F65="JnPČ",F65="JnEČ",F65="JčPČ",F65="JčEČ"),IF(J65&lt;16,J65/16,1),1))*IF(L65&lt;4,1,IF(F65="EČneol",IF(J65&lt;8,J65/8,1),1))</f>
        <v>0</v>
      </c>
      <c r="O65" s="11">
        <f t="shared" ref="O65:O74" si="26">IF(F65="OŽ",N65,IF(H65="Ne",IF(J65*0.3&lt;=J65-L65,N65,0),IF(J65*0.1&lt;=J65-L65,N65,0)))</f>
        <v>0</v>
      </c>
      <c r="P65" s="5">
        <f t="shared" ref="P65:P74" si="27">IF(O65=0,0,IF(F65="OŽ",IF(L65&gt;47,0,IF(J65&gt;47,(48-L65)*1.836,((48-L65)-(48-J65))*1.836)),0)+IF(F65="PČ",IF(L65&gt;31,0,IF(J65&gt;31,(32-L65)*1.347,((32-L65)-(32-J65))*1.347)),0)+ IF(F65="PČneol",IF(L65&gt;15,0,IF(J65&gt;15,(16-L65)*0.255,((16-L65)-(16-J65))*0.255)),0)+IF(F65="PŽ",IF(L65&gt;31,0,IF(J65&gt;31,(32-L65)*0.255,((32-L65)-(32-J65))*0.255)),0)+IF(F65="EČ",IF(L65&gt;23,0,IF(J65&gt;23,(24-L65)*0.612,((24-L65)-(24-J65))*0.612)),0)+IF(F65="EČneol",IF(L65&gt;7,0,IF(J65&gt;7,(8-L65)*0.204,((8-L65)-(8-J65))*0.204)),0)+IF(F65="EŽ",IF(L65&gt;23,0,IF(J65&gt;23,(24-L65)*0.204,((24-L65)-(24-J65))*0.204)),0)+IF(F65="PT",IF(L65&gt;31,0,IF(J65&gt;31,(32-L65)*0.204,((32-L65)-(32-J65))*0.204)),0)+IF(F65="JOŽ",IF(L65&gt;23,0,IF(J65&gt;23,(24-L65)*0.255,((24-L65)-(24-J65))*0.255)),0)+IF(F65="JPČ",IF(L65&gt;23,0,IF(J65&gt;23,(24-L65)*0.204,((24-L65)-(24-J65))*0.204)),0)+IF(F65="JEČ",IF(L65&gt;15,0,IF(J65&gt;15,(16-L65)*0.102,((16-L65)-(16-J65))*0.102)),0)+IF(F65="JEOF",IF(L65&gt;15,0,IF(J65&gt;15,(16-L65)*0.102,((16-L65)-(16-J65))*0.102)),0)+IF(F65="JnPČ",IF(L65&gt;15,0,IF(J65&gt;15,(16-L65)*0.153,((16-L65)-(16-J65))*0.153)),0)+IF(F65="JnEČ",IF(L65&gt;15,0,IF(J65&gt;15,(16-L65)*0.0765,((16-L65)-(16-J65))*0.0765)),0)+IF(F65="JčPČ",IF(L65&gt;15,0,IF(J65&gt;15,(16-L65)*0.06375,((16-L65)-(16-J65))*0.06375)),0)+IF(F65="JčEČ",IF(L65&gt;15,0,IF(J65&gt;15,(16-L65)*0.051,((16-L65)-(16-J65))*0.051)),0)+IF(F65="NEAK",IF(L65&gt;23,0,IF(J65&gt;23,(24-L65)*0.03444,((24-L65)-(24-J65))*0.03444)),0))</f>
        <v>0</v>
      </c>
      <c r="Q65" s="13">
        <f t="shared" ref="Q65:Q74" si="28">IF(ISERROR(P65*100/N65),0,(P65*100/N65))</f>
        <v>0</v>
      </c>
      <c r="R65" s="12">
        <f t="shared" ref="R65:R74" si="29">IF(Q65&lt;=30,O65+P65,O65+O65*0.3)*IF(G65=1,0.4,IF(G65=2,0.75,IF(G65="1 (kas 4 m. 1 k. nerengiamos)",0.52,1)))*IF(D65="olimpinė",1,IF(M65="Ne",0.5,1))*IF(OR(A$5="Lietuvos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federacija"),IF(OR(J65&lt;8,K65&lt;16),0,1),1)*E65*IF(I65&lt;=1,1,1/I65)*IF(OR(A$5="Lietuvos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66" spans="1:19" s="10" customFormat="1">
      <c r="A66" s="38">
        <v>2</v>
      </c>
      <c r="B66" s="38" t="s">
        <v>192</v>
      </c>
      <c r="C66" s="54" t="s">
        <v>117</v>
      </c>
      <c r="D66" s="38" t="s">
        <v>118</v>
      </c>
      <c r="E66" s="38">
        <v>1</v>
      </c>
      <c r="F66" s="38" t="s">
        <v>102</v>
      </c>
      <c r="G66" s="38">
        <v>1</v>
      </c>
      <c r="H66" s="38" t="s">
        <v>169</v>
      </c>
      <c r="I66" s="38"/>
      <c r="J66" s="38">
        <v>54</v>
      </c>
      <c r="K66" s="38"/>
      <c r="L66" s="38">
        <v>37</v>
      </c>
      <c r="M66" s="38" t="s">
        <v>119</v>
      </c>
      <c r="N66" s="4">
        <f t="shared" si="25"/>
        <v>0</v>
      </c>
      <c r="O66" s="11">
        <f t="shared" si="26"/>
        <v>0</v>
      </c>
      <c r="P66" s="5">
        <f t="shared" si="27"/>
        <v>0</v>
      </c>
      <c r="Q66" s="13">
        <f t="shared" si="28"/>
        <v>0</v>
      </c>
      <c r="R66" s="12">
        <f t="shared" si="29"/>
        <v>0</v>
      </c>
    </row>
    <row r="67" spans="1:19" s="10" customFormat="1">
      <c r="A67" s="38">
        <v>3</v>
      </c>
      <c r="B67" s="38" t="s">
        <v>193</v>
      </c>
      <c r="C67" s="54" t="s">
        <v>117</v>
      </c>
      <c r="D67" s="38" t="s">
        <v>118</v>
      </c>
      <c r="E67" s="38">
        <v>1</v>
      </c>
      <c r="F67" s="38" t="s">
        <v>102</v>
      </c>
      <c r="G67" s="38">
        <v>1</v>
      </c>
      <c r="H67" s="38" t="s">
        <v>169</v>
      </c>
      <c r="I67" s="38"/>
      <c r="J67" s="38">
        <v>54</v>
      </c>
      <c r="K67" s="38"/>
      <c r="L67" s="38">
        <v>47</v>
      </c>
      <c r="M67" s="38" t="s">
        <v>119</v>
      </c>
      <c r="N67" s="4">
        <f t="shared" si="25"/>
        <v>0</v>
      </c>
      <c r="O67" s="11">
        <f t="shared" si="26"/>
        <v>0</v>
      </c>
      <c r="P67" s="5">
        <f t="shared" si="27"/>
        <v>0</v>
      </c>
      <c r="Q67" s="13">
        <f t="shared" si="28"/>
        <v>0</v>
      </c>
      <c r="R67" s="12">
        <f t="shared" si="29"/>
        <v>0</v>
      </c>
    </row>
    <row r="68" spans="1:19" s="10" customFormat="1">
      <c r="A68" s="38">
        <v>4</v>
      </c>
      <c r="B68" s="38" t="s">
        <v>194</v>
      </c>
      <c r="C68" s="54" t="s">
        <v>117</v>
      </c>
      <c r="D68" s="38" t="s">
        <v>118</v>
      </c>
      <c r="E68" s="38">
        <v>1</v>
      </c>
      <c r="F68" s="38" t="s">
        <v>102</v>
      </c>
      <c r="G68" s="38">
        <v>1</v>
      </c>
      <c r="H68" s="38" t="s">
        <v>169</v>
      </c>
      <c r="I68" s="38"/>
      <c r="J68" s="38">
        <v>54</v>
      </c>
      <c r="K68" s="38"/>
      <c r="L68" s="38">
        <v>50</v>
      </c>
      <c r="M68" s="38" t="s">
        <v>119</v>
      </c>
      <c r="N68" s="4">
        <f t="shared" si="25"/>
        <v>0</v>
      </c>
      <c r="O68" s="11">
        <f t="shared" si="26"/>
        <v>0</v>
      </c>
      <c r="P68" s="5">
        <f t="shared" si="27"/>
        <v>0</v>
      </c>
      <c r="Q68" s="13">
        <f t="shared" si="28"/>
        <v>0</v>
      </c>
      <c r="R68" s="12">
        <f t="shared" si="29"/>
        <v>0</v>
      </c>
    </row>
    <row r="69" spans="1:19" s="10" customFormat="1">
      <c r="A69" s="38">
        <v>5</v>
      </c>
      <c r="B69" s="38" t="s">
        <v>195</v>
      </c>
      <c r="C69" s="54" t="s">
        <v>125</v>
      </c>
      <c r="D69" s="38" t="s">
        <v>126</v>
      </c>
      <c r="E69" s="38">
        <v>2</v>
      </c>
      <c r="F69" s="38" t="s">
        <v>102</v>
      </c>
      <c r="G69" s="38">
        <v>1</v>
      </c>
      <c r="H69" s="38" t="s">
        <v>169</v>
      </c>
      <c r="I69" s="38"/>
      <c r="J69" s="38">
        <v>14</v>
      </c>
      <c r="K69" s="55">
        <v>20</v>
      </c>
      <c r="L69" s="38">
        <v>9</v>
      </c>
      <c r="M69" s="38" t="s">
        <v>119</v>
      </c>
      <c r="N69" s="4">
        <f t="shared" si="25"/>
        <v>4.375</v>
      </c>
      <c r="O69" s="11">
        <f t="shared" si="26"/>
        <v>4.375</v>
      </c>
      <c r="P69" s="5">
        <f t="shared" si="27"/>
        <v>0.38250000000000001</v>
      </c>
      <c r="Q69" s="13">
        <f t="shared" si="28"/>
        <v>8.742857142857142</v>
      </c>
      <c r="R69" s="12">
        <f t="shared" si="29"/>
        <v>3.8821200000000005</v>
      </c>
    </row>
    <row r="70" spans="1:19" s="10" customFormat="1">
      <c r="A70" s="38">
        <v>6</v>
      </c>
      <c r="B70" s="38" t="s">
        <v>196</v>
      </c>
      <c r="C70" s="54" t="s">
        <v>197</v>
      </c>
      <c r="D70" s="38" t="s">
        <v>126</v>
      </c>
      <c r="E70" s="38">
        <v>2</v>
      </c>
      <c r="F70" s="38" t="s">
        <v>102</v>
      </c>
      <c r="G70" s="38">
        <v>1</v>
      </c>
      <c r="H70" s="38" t="s">
        <v>169</v>
      </c>
      <c r="I70" s="38"/>
      <c r="J70" s="38">
        <v>12</v>
      </c>
      <c r="K70" s="55">
        <v>20</v>
      </c>
      <c r="L70" s="38">
        <v>9</v>
      </c>
      <c r="M70" s="38" t="s">
        <v>119</v>
      </c>
      <c r="N70" s="4">
        <f t="shared" si="25"/>
        <v>3.75</v>
      </c>
      <c r="O70" s="11">
        <f t="shared" si="26"/>
        <v>0</v>
      </c>
      <c r="P70" s="5">
        <f t="shared" si="27"/>
        <v>0</v>
      </c>
      <c r="Q70" s="13">
        <f t="shared" si="28"/>
        <v>0</v>
      </c>
      <c r="R70" s="12">
        <f t="shared" si="29"/>
        <v>0</v>
      </c>
    </row>
    <row r="71" spans="1:19" s="10" customFormat="1">
      <c r="A71" s="38">
        <v>7</v>
      </c>
      <c r="B71" s="38" t="s">
        <v>198</v>
      </c>
      <c r="C71" s="54" t="s">
        <v>199</v>
      </c>
      <c r="D71" s="38" t="s">
        <v>126</v>
      </c>
      <c r="E71" s="38">
        <v>2</v>
      </c>
      <c r="F71" s="38" t="s">
        <v>102</v>
      </c>
      <c r="G71" s="38">
        <v>1</v>
      </c>
      <c r="H71" s="38" t="s">
        <v>169</v>
      </c>
      <c r="I71" s="38"/>
      <c r="J71" s="38">
        <v>13</v>
      </c>
      <c r="K71" s="55">
        <v>20</v>
      </c>
      <c r="L71" s="38">
        <v>12</v>
      </c>
      <c r="M71" s="38" t="s">
        <v>119</v>
      </c>
      <c r="N71" s="4">
        <f t="shared" si="25"/>
        <v>3.7517187499999998</v>
      </c>
      <c r="O71" s="11">
        <f t="shared" si="26"/>
        <v>0</v>
      </c>
      <c r="P71" s="5">
        <f t="shared" si="27"/>
        <v>0</v>
      </c>
      <c r="Q71" s="13">
        <f t="shared" si="28"/>
        <v>0</v>
      </c>
      <c r="R71" s="12">
        <f t="shared" si="29"/>
        <v>0</v>
      </c>
    </row>
    <row r="72" spans="1:19" s="10" customFormat="1">
      <c r="A72" s="38">
        <v>8</v>
      </c>
      <c r="B72" s="38" t="s">
        <v>200</v>
      </c>
      <c r="C72" s="54" t="s">
        <v>117</v>
      </c>
      <c r="D72" s="38" t="s">
        <v>118</v>
      </c>
      <c r="E72" s="38">
        <v>1</v>
      </c>
      <c r="F72" s="38" t="s">
        <v>102</v>
      </c>
      <c r="G72" s="38">
        <v>1</v>
      </c>
      <c r="H72" s="38" t="s">
        <v>169</v>
      </c>
      <c r="I72" s="38"/>
      <c r="J72" s="38">
        <v>53</v>
      </c>
      <c r="K72" s="38"/>
      <c r="L72" s="38">
        <v>53</v>
      </c>
      <c r="M72" s="38" t="s">
        <v>119</v>
      </c>
      <c r="N72" s="4">
        <f t="shared" si="25"/>
        <v>0</v>
      </c>
      <c r="O72" s="11">
        <f t="shared" si="26"/>
        <v>0</v>
      </c>
      <c r="P72" s="5">
        <f t="shared" si="27"/>
        <v>0</v>
      </c>
      <c r="Q72" s="13">
        <f t="shared" si="28"/>
        <v>0</v>
      </c>
      <c r="R72" s="12">
        <f t="shared" si="29"/>
        <v>0</v>
      </c>
    </row>
    <row r="73" spans="1:19" s="10" customFormat="1">
      <c r="A73" s="38">
        <v>9</v>
      </c>
      <c r="B73" s="38" t="s">
        <v>201</v>
      </c>
      <c r="C73" s="54" t="s">
        <v>117</v>
      </c>
      <c r="D73" s="38" t="s">
        <v>118</v>
      </c>
      <c r="E73" s="38">
        <v>1</v>
      </c>
      <c r="F73" s="38" t="s">
        <v>102</v>
      </c>
      <c r="G73" s="38">
        <v>1</v>
      </c>
      <c r="H73" s="38" t="s">
        <v>169</v>
      </c>
      <c r="I73" s="38"/>
      <c r="J73" s="38">
        <v>53</v>
      </c>
      <c r="K73" s="38"/>
      <c r="L73" s="38">
        <v>35</v>
      </c>
      <c r="M73" s="38" t="s">
        <v>119</v>
      </c>
      <c r="N73" s="4">
        <f t="shared" si="25"/>
        <v>0</v>
      </c>
      <c r="O73" s="11">
        <f t="shared" si="26"/>
        <v>0</v>
      </c>
      <c r="P73" s="5">
        <f t="shared" si="27"/>
        <v>0</v>
      </c>
      <c r="Q73" s="13">
        <f t="shared" si="28"/>
        <v>0</v>
      </c>
      <c r="R73" s="12">
        <f t="shared" si="29"/>
        <v>0</v>
      </c>
    </row>
    <row r="74" spans="1:19" s="10" customFormat="1">
      <c r="A74" s="38">
        <v>10</v>
      </c>
      <c r="B74" s="38" t="s">
        <v>202</v>
      </c>
      <c r="C74" s="54" t="s">
        <v>117</v>
      </c>
      <c r="D74" s="38" t="s">
        <v>118</v>
      </c>
      <c r="E74" s="38">
        <v>1</v>
      </c>
      <c r="F74" s="38" t="s">
        <v>102</v>
      </c>
      <c r="G74" s="38">
        <v>1</v>
      </c>
      <c r="H74" s="38" t="s">
        <v>169</v>
      </c>
      <c r="I74" s="38"/>
      <c r="J74" s="38">
        <v>53</v>
      </c>
      <c r="K74" s="38"/>
      <c r="L74" s="38">
        <v>40</v>
      </c>
      <c r="M74" s="38" t="s">
        <v>119</v>
      </c>
      <c r="N74" s="4">
        <f t="shared" si="25"/>
        <v>0</v>
      </c>
      <c r="O74" s="11">
        <f t="shared" si="26"/>
        <v>0</v>
      </c>
      <c r="P74" s="5">
        <f t="shared" si="27"/>
        <v>0</v>
      </c>
      <c r="Q74" s="13">
        <f t="shared" si="28"/>
        <v>0</v>
      </c>
      <c r="R74" s="12">
        <f t="shared" si="29"/>
        <v>0</v>
      </c>
    </row>
    <row r="75" spans="1:19" s="10" customFormat="1" ht="15.75" customHeight="1">
      <c r="A75" s="62" t="s">
        <v>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12">
        <f>SUM(R65:R74)</f>
        <v>3.8821200000000005</v>
      </c>
    </row>
    <row r="76" spans="1:19" s="10" customFormat="1" ht="14.25" customHeight="1">
      <c r="A76" s="17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</row>
    <row r="77" spans="1:19" s="10" customFormat="1">
      <c r="A77" s="71" t="s">
        <v>203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53"/>
    </row>
    <row r="78" spans="1:19" s="10" customFormat="1">
      <c r="A78" s="65" t="s">
        <v>204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53"/>
    </row>
    <row r="79" spans="1:19" s="10" customFormat="1">
      <c r="A79" s="38">
        <v>1</v>
      </c>
      <c r="B79" s="38" t="s">
        <v>116</v>
      </c>
      <c r="C79" s="54" t="s">
        <v>117</v>
      </c>
      <c r="D79" s="38" t="s">
        <v>118</v>
      </c>
      <c r="E79" s="38">
        <v>1</v>
      </c>
      <c r="F79" s="38" t="s">
        <v>95</v>
      </c>
      <c r="G79" s="38">
        <v>1</v>
      </c>
      <c r="H79" s="38" t="s">
        <v>119</v>
      </c>
      <c r="I79" s="38"/>
      <c r="J79" s="38">
        <v>62</v>
      </c>
      <c r="K79" s="38"/>
      <c r="L79" s="38">
        <v>12</v>
      </c>
      <c r="M79" s="38" t="s">
        <v>119</v>
      </c>
      <c r="N79" s="4">
        <f t="shared" ref="N79:N84" si="30">(IF(F79="OŽ",IF(L79=1,612,IF(L79=2,473.76,IF(L79=3,380.16,IF(L79=4,201.6,IF(L79=5,187.2,IF(L79=6,172.8,IF(L79=7,165,IF(L79=8,160,0))))))))+IF(L79&lt;=8,0,IF(L79&lt;=16,153,IF(L79&lt;=24,120,IF(L79&lt;=32,89,IF(L79&lt;=48,58,0)))))-IF(L79&lt;=8,0,IF(L79&lt;=16,(L79-9)*3.06,IF(L79&lt;=24,(L79-17)*3.06,IF(L79&lt;=32,(L79-25)*3.06,IF(L79&lt;=48,(L79-33)*3.06,0))))),0)+IF(F79="PČ",IF(L79=1,449,IF(L79=2,314.6,IF(L79=3,238,IF(L79=4,172,IF(L79=5,159,IF(L79=6,145,IF(L79=7,132,IF(L79=8,119,0))))))))+IF(L79&lt;=8,0,IF(L79&lt;=16,88,IF(L79&lt;=24,55,IF(L79&lt;=32,22,0))))-IF(L79&lt;=8,0,IF(L79&lt;=16,(L79-9)*2.245,IF(L79&lt;=24,(L79-17)*2.245,IF(L79&lt;=32,(L79-25)*2.245,0)))),0)+IF(F79="PČneol",IF(L79=1,85,IF(L79=2,64.61,IF(L79=3,50.76,IF(L79=4,16.25,IF(L79=5,15,IF(L79=6,13.75,IF(L79=7,12.5,IF(L79=8,11.25,0))))))))+IF(L79&lt;=8,0,IF(L79&lt;=16,9,0))-IF(L79&lt;=8,0,IF(L79&lt;=16,(L79-9)*0.425,0)),0)+IF(F79="PŽ",IF(L79=1,85,IF(L79=2,59.5,IF(L79=3,45,IF(L79=4,32.5,IF(L79=5,30,IF(L79=6,27.5,IF(L79=7,25,IF(L79=8,22.5,0))))))))+IF(L79&lt;=8,0,IF(L79&lt;=16,19,IF(L79&lt;=24,13,IF(L79&lt;=32,8,0))))-IF(L79&lt;=8,0,IF(L79&lt;=16,(L79-9)*0.425,IF(L79&lt;=24,(L79-17)*0.425,IF(L79&lt;=32,(L79-25)*0.425,0)))),0)+IF(F79="EČ",IF(L79=1,204,IF(L79=2,156.24,IF(L79=3,123.84,IF(L79=4,72,IF(L79=5,66,IF(L79=6,60,IF(L79=7,54,IF(L79=8,48,0))))))))+IF(L79&lt;=8,0,IF(L79&lt;=16,40,IF(L79&lt;=24,25,0)))-IF(L79&lt;=8,0,IF(L79&lt;=16,(L79-9)*1.02,IF(L79&lt;=24,(L79-17)*1.02,0))),0)+IF(F79="EČneol",IF(L79=1,68,IF(L79=2,51.69,IF(L79=3,40.61,IF(L79=4,13,IF(L79=5,12,IF(L79=6,11,IF(L79=7,10,IF(L79=8,9,0)))))))))+IF(F79="EŽ",IF(L79=1,68,IF(L79=2,47.6,IF(L79=3,36,IF(L79=4,18,IF(L79=5,16.5,IF(L79=6,15,IF(L79=7,13.5,IF(L79=8,12,0))))))))+IF(L79&lt;=8,0,IF(L79&lt;=16,10,IF(L79&lt;=24,6,0)))-IF(L79&lt;=8,0,IF(L79&lt;=16,(L79-9)*0.34,IF(L79&lt;=24,(L79-17)*0.34,0))),0)+IF(F79="PT",IF(L79=1,68,IF(L79=2,52.08,IF(L79=3,41.28,IF(L79=4,24,IF(L79=5,22,IF(L79=6,20,IF(L79=7,18,IF(L79=8,16,0))))))))+IF(L79&lt;=8,0,IF(L79&lt;=16,13,IF(L79&lt;=24,9,IF(L79&lt;=32,4,0))))-IF(L79&lt;=8,0,IF(L79&lt;=16,(L79-9)*0.34,IF(L79&lt;=24,(L79-17)*0.34,IF(L79&lt;=32,(L79-25)*0.34,0)))),0)+IF(F79="JOŽ",IF(L79=1,85,IF(L79=2,59.5,IF(L79=3,45,IF(L79=4,32.5,IF(L79=5,30,IF(L79=6,27.5,IF(L79=7,25,IF(L79=8,22.5,0))))))))+IF(L79&lt;=8,0,IF(L79&lt;=16,19,IF(L79&lt;=24,13,0)))-IF(L79&lt;=8,0,IF(L79&lt;=16,(L79-9)*0.425,IF(L79&lt;=24,(L79-17)*0.425,0))),0)+IF(F79="JPČ",IF(L79=1,68,IF(L79=2,47.6,IF(L79=3,36,IF(L79=4,26,IF(L79=5,24,IF(L79=6,22,IF(L79=7,20,IF(L79=8,18,0))))))))+IF(L79&lt;=8,0,IF(L79&lt;=16,13,IF(L79&lt;=24,9,0)))-IF(L79&lt;=8,0,IF(L79&lt;=16,(L79-9)*0.34,IF(L79&lt;=24,(L79-17)*0.34,0))),0)+IF(F79="JEČ",IF(L79=1,34,IF(L79=2,26.04,IF(L79=3,20.6,IF(L79=4,12,IF(L79=5,11,IF(L79=6,10,IF(L79=7,9,IF(L79=8,8,0))))))))+IF(L79&lt;=8,0,IF(L79&lt;=16,6,0))-IF(L79&lt;=8,0,IF(L79&lt;=16,(L79-9)*0.17,0)),0)+IF(F79="JEOF",IF(L79=1,34,IF(L79=2,26.04,IF(L79=3,20.6,IF(L79=4,12,IF(L79=5,11,IF(L79=6,10,IF(L79=7,9,IF(L79=8,8,0))))))))+IF(L79&lt;=8,0,IF(L79&lt;=16,6,0))-IF(L79&lt;=8,0,IF(L79&lt;=16,(L79-9)*0.17,0)),0)+IF(F79="JnPČ",IF(L79=1,51,IF(L79=2,35.7,IF(L79=3,27,IF(L79=4,19.5,IF(L79=5,18,IF(L79=6,16.5,IF(L79=7,15,IF(L79=8,13.5,0))))))))+IF(L79&lt;=8,0,IF(L79&lt;=16,10,0))-IF(L79&lt;=8,0,IF(L79&lt;=16,(L79-9)*0.255,0)),0)+IF(F79="JnEČ",IF(L79=1,25.5,IF(L79=2,19.53,IF(L79=3,15.48,IF(L79=4,9,IF(L79=5,8.25,IF(L79=6,7.5,IF(L79=7,6.75,IF(L79=8,6,0))))))))+IF(L79&lt;=8,0,IF(L79&lt;=16,5,0))-IF(L79&lt;=8,0,IF(L79&lt;=16,(L79-9)*0.1275,0)),0)+IF(F79="JčPČ",IF(L79=1,21.25,IF(L79=2,14.5,IF(L79=3,11.5,IF(L79=4,7,IF(L79=5,6.5,IF(L79=6,6,IF(L79=7,5.5,IF(L79=8,5,0))))))))+IF(L79&lt;=8,0,IF(L79&lt;=16,4,0))-IF(L79&lt;=8,0,IF(L79&lt;=16,(L79-9)*0.10625,0)),0)+IF(F79="JčEČ",IF(L79=1,17,IF(L79=2,13.02,IF(L79=3,10.32,IF(L79=4,6,IF(L79=5,5.5,IF(L79=6,5,IF(L79=7,4.5,IF(L79=8,4,0))))))))+IF(L79&lt;=8,0,IF(L79&lt;=16,3,0))-IF(L79&lt;=8,0,IF(L79&lt;=16,(L79-9)*0.085,0)),0)+IF(F79="NEAK",IF(L79=1,11.48,IF(L79=2,8.79,IF(L79=3,6.97,IF(L79=4,4.05,IF(L79=5,3.71,IF(L79=6,3.38,IF(L79=7,3.04,IF(L79=8,2.7,0))))))))+IF(L79&lt;=8,0,IF(L79&lt;=16,2,IF(L79&lt;=24,1.3,0)))-IF(L79&lt;=8,0,IF(L79&lt;=16,(L79-9)*0.0574,IF(L79&lt;=24,(L79-17)*0.0574,0))),0))*IF(L79&lt;4,1,IF(OR(F79="PČ",F79="PŽ",F79="PT"),IF(J79&lt;32,J79/32,1),1))* IF(L79&lt;4,1,IF(OR(F79="EČ",F79="EŽ",F79="JOŽ",F79="JPČ",F79="NEAK"),IF(J79&lt;24,J79/24,1),1))*IF(L79&lt;4,1,IF(OR(F79="PČneol",F79="JEČ",F79="JEOF",F79="JnPČ",F79="JnEČ",F79="JčPČ",F79="JčEČ"),IF(J79&lt;16,J79/16,1),1))*IF(L79&lt;4,1,IF(F79="EČneol",IF(J79&lt;8,J79/8,1),1))</f>
        <v>81.265000000000001</v>
      </c>
      <c r="O79" s="11">
        <f t="shared" ref="O79:O84" si="31">IF(F79="OŽ",N79,IF(H79="Ne",IF(J79*0.3&lt;=J79-L79,N79,0),IF(J79*0.1&lt;=J79-L79,N79,0)))</f>
        <v>81.265000000000001</v>
      </c>
      <c r="P79" s="5">
        <f t="shared" ref="P79:P84" si="32">IF(O79=0,0,IF(F79="OŽ",IF(L79&gt;47,0,IF(J79&gt;47,(48-L79)*1.836,((48-L79)-(48-J79))*1.836)),0)+IF(F79="PČ",IF(L79&gt;31,0,IF(J79&gt;31,(32-L79)*1.347,((32-L79)-(32-J79))*1.347)),0)+ IF(F79="PČneol",IF(L79&gt;15,0,IF(J79&gt;15,(16-L79)*0.255,((16-L79)-(16-J79))*0.255)),0)+IF(F79="PŽ",IF(L79&gt;31,0,IF(J79&gt;31,(32-L79)*0.255,((32-L79)-(32-J79))*0.255)),0)+IF(F79="EČ",IF(L79&gt;23,0,IF(J79&gt;23,(24-L79)*0.612,((24-L79)-(24-J79))*0.612)),0)+IF(F79="EČneol",IF(L79&gt;7,0,IF(J79&gt;7,(8-L79)*0.204,((8-L79)-(8-J79))*0.204)),0)+IF(F79="EŽ",IF(L79&gt;23,0,IF(J79&gt;23,(24-L79)*0.204,((24-L79)-(24-J79))*0.204)),0)+IF(F79="PT",IF(L79&gt;31,0,IF(J79&gt;31,(32-L79)*0.204,((32-L79)-(32-J79))*0.204)),0)+IF(F79="JOŽ",IF(L79&gt;23,0,IF(J79&gt;23,(24-L79)*0.255,((24-L79)-(24-J79))*0.255)),0)+IF(F79="JPČ",IF(L79&gt;23,0,IF(J79&gt;23,(24-L79)*0.204,((24-L79)-(24-J79))*0.204)),0)+IF(F79="JEČ",IF(L79&gt;15,0,IF(J79&gt;15,(16-L79)*0.102,((16-L79)-(16-J79))*0.102)),0)+IF(F79="JEOF",IF(L79&gt;15,0,IF(J79&gt;15,(16-L79)*0.102,((16-L79)-(16-J79))*0.102)),0)+IF(F79="JnPČ",IF(L79&gt;15,0,IF(J79&gt;15,(16-L79)*0.153,((16-L79)-(16-J79))*0.153)),0)+IF(F79="JnEČ",IF(L79&gt;15,0,IF(J79&gt;15,(16-L79)*0.0765,((16-L79)-(16-J79))*0.0765)),0)+IF(F79="JčPČ",IF(L79&gt;15,0,IF(J79&gt;15,(16-L79)*0.06375,((16-L79)-(16-J79))*0.06375)),0)+IF(F79="JčEČ",IF(L79&gt;15,0,IF(J79&gt;15,(16-L79)*0.051,((16-L79)-(16-J79))*0.051)),0)+IF(F79="NEAK",IF(L79&gt;23,0,IF(J79&gt;23,(24-L79)*0.03444,((24-L79)-(24-J79))*0.03444)),0))</f>
        <v>26.939999999999998</v>
      </c>
      <c r="Q79" s="13">
        <f t="shared" ref="Q79:Q80" si="33">IF(ISERROR(P79*100/N79),0,(P79*100/N79))</f>
        <v>33.150802928690091</v>
      </c>
      <c r="R79" s="12">
        <f t="shared" ref="R79:R84" si="34">IF(Q79&lt;=30,O79+P79,O79+O79*0.3)*IF(G79=1,0.4,IF(G79=2,0.75,IF(G79="1 (kas 4 m. 1 k. nerengiamos)",0.52,1)))*IF(D79="olimpinė",1,IF(M79="Ne",0.5,1))*IF(OR(A$5="Lietuvos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federacija"),IF(OR(J79&lt;8,K79&lt;16),0,1),1)*E79*IF(I79&lt;=1,1,1/I79)*IF(OR(A$5="Lietuvos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43.102956000000006</v>
      </c>
      <c r="S79" s="23"/>
    </row>
    <row r="80" spans="1:19" s="10" customFormat="1">
      <c r="A80" s="38">
        <v>2</v>
      </c>
      <c r="B80" s="38" t="s">
        <v>205</v>
      </c>
      <c r="C80" s="54" t="s">
        <v>117</v>
      </c>
      <c r="D80" s="38" t="s">
        <v>118</v>
      </c>
      <c r="E80" s="38">
        <v>1</v>
      </c>
      <c r="F80" s="38" t="s">
        <v>95</v>
      </c>
      <c r="G80" s="38">
        <v>1</v>
      </c>
      <c r="H80" s="38" t="s">
        <v>119</v>
      </c>
      <c r="I80" s="38"/>
      <c r="J80" s="38">
        <v>62</v>
      </c>
      <c r="K80" s="38"/>
      <c r="L80" s="38">
        <v>31</v>
      </c>
      <c r="M80" s="38" t="s">
        <v>119</v>
      </c>
      <c r="N80" s="4">
        <f t="shared" si="30"/>
        <v>8.5299999999999994</v>
      </c>
      <c r="O80" s="11">
        <f t="shared" si="31"/>
        <v>8.5299999999999994</v>
      </c>
      <c r="P80" s="5">
        <f t="shared" si="32"/>
        <v>1.347</v>
      </c>
      <c r="Q80" s="13">
        <f t="shared" si="33"/>
        <v>15.791324736225087</v>
      </c>
      <c r="R80" s="12">
        <f t="shared" si="34"/>
        <v>4.0298159999999994</v>
      </c>
      <c r="S80" s="23"/>
    </row>
    <row r="81" spans="1:18" s="10" customFormat="1">
      <c r="A81" s="38">
        <v>3</v>
      </c>
      <c r="B81" s="38" t="s">
        <v>121</v>
      </c>
      <c r="C81" s="54" t="s">
        <v>117</v>
      </c>
      <c r="D81" s="38" t="s">
        <v>118</v>
      </c>
      <c r="E81" s="38">
        <v>1</v>
      </c>
      <c r="F81" s="38" t="s">
        <v>95</v>
      </c>
      <c r="G81" s="38">
        <v>1</v>
      </c>
      <c r="H81" s="38" t="s">
        <v>119</v>
      </c>
      <c r="I81" s="38"/>
      <c r="J81" s="38">
        <v>62</v>
      </c>
      <c r="K81" s="38"/>
      <c r="L81" s="38">
        <v>37</v>
      </c>
      <c r="M81" s="38" t="s">
        <v>119</v>
      </c>
      <c r="N81" s="4">
        <f t="shared" si="30"/>
        <v>0</v>
      </c>
      <c r="O81" s="11">
        <f t="shared" si="31"/>
        <v>0</v>
      </c>
      <c r="P81" s="5">
        <f t="shared" si="32"/>
        <v>0</v>
      </c>
      <c r="Q81" s="13">
        <f>IF(ISERROR(P81*100/N81),0,(P81*100/N81))</f>
        <v>0</v>
      </c>
      <c r="R81" s="12">
        <f t="shared" si="34"/>
        <v>0</v>
      </c>
    </row>
    <row r="82" spans="1:18" s="10" customFormat="1">
      <c r="A82" s="38">
        <v>4</v>
      </c>
      <c r="B82" s="38" t="s">
        <v>122</v>
      </c>
      <c r="C82" s="54" t="s">
        <v>117</v>
      </c>
      <c r="D82" s="38" t="s">
        <v>118</v>
      </c>
      <c r="E82" s="38">
        <v>1</v>
      </c>
      <c r="F82" s="38" t="s">
        <v>95</v>
      </c>
      <c r="G82" s="38">
        <v>1</v>
      </c>
      <c r="H82" s="38" t="s">
        <v>119</v>
      </c>
      <c r="I82" s="38"/>
      <c r="J82" s="38">
        <v>76</v>
      </c>
      <c r="K82" s="38"/>
      <c r="L82" s="38">
        <v>3</v>
      </c>
      <c r="M82" s="38" t="s">
        <v>119</v>
      </c>
      <c r="N82" s="4">
        <f t="shared" si="30"/>
        <v>238</v>
      </c>
      <c r="O82" s="11">
        <f t="shared" si="31"/>
        <v>238</v>
      </c>
      <c r="P82" s="5">
        <f t="shared" si="32"/>
        <v>39.063000000000002</v>
      </c>
      <c r="Q82" s="13">
        <f t="shared" ref="Q82:Q84" si="35">IF(ISERROR(P82*100/N82),0,(P82*100/N82))</f>
        <v>16.413025210084033</v>
      </c>
      <c r="R82" s="12">
        <f t="shared" si="34"/>
        <v>113.041704</v>
      </c>
    </row>
    <row r="83" spans="1:18" s="10" customFormat="1" ht="30">
      <c r="A83" s="38">
        <v>5</v>
      </c>
      <c r="B83" s="38" t="s">
        <v>206</v>
      </c>
      <c r="C83" s="54" t="s">
        <v>137</v>
      </c>
      <c r="D83" s="38" t="s">
        <v>126</v>
      </c>
      <c r="E83" s="38">
        <v>3</v>
      </c>
      <c r="F83" s="38" t="s">
        <v>97</v>
      </c>
      <c r="G83" s="38">
        <v>1</v>
      </c>
      <c r="H83" s="38" t="s">
        <v>169</v>
      </c>
      <c r="I83" s="38"/>
      <c r="J83" s="38">
        <v>13</v>
      </c>
      <c r="K83" s="55">
        <v>20</v>
      </c>
      <c r="L83" s="38">
        <v>8</v>
      </c>
      <c r="M83" s="38" t="s">
        <v>119</v>
      </c>
      <c r="N83" s="4">
        <f t="shared" si="30"/>
        <v>9.140625</v>
      </c>
      <c r="O83" s="11">
        <f t="shared" si="31"/>
        <v>9.140625</v>
      </c>
      <c r="P83" s="5">
        <f t="shared" si="32"/>
        <v>1.2749999999999999</v>
      </c>
      <c r="Q83" s="13">
        <f t="shared" si="35"/>
        <v>13.948717948717947</v>
      </c>
      <c r="R83" s="12">
        <f t="shared" si="34"/>
        <v>12.748725000000002</v>
      </c>
    </row>
    <row r="84" spans="1:18" s="10" customFormat="1">
      <c r="A84" s="38">
        <v>6</v>
      </c>
      <c r="B84" s="38" t="s">
        <v>207</v>
      </c>
      <c r="C84" s="54" t="s">
        <v>125</v>
      </c>
      <c r="D84" s="38" t="s">
        <v>126</v>
      </c>
      <c r="E84" s="38">
        <v>2</v>
      </c>
      <c r="F84" s="38" t="s">
        <v>97</v>
      </c>
      <c r="G84" s="38">
        <v>1</v>
      </c>
      <c r="H84" s="38" t="s">
        <v>169</v>
      </c>
      <c r="I84" s="38"/>
      <c r="J84" s="38">
        <v>20</v>
      </c>
      <c r="K84" s="55">
        <v>20</v>
      </c>
      <c r="L84" s="38">
        <v>10</v>
      </c>
      <c r="M84" s="38" t="s">
        <v>119</v>
      </c>
      <c r="N84" s="4">
        <f t="shared" si="30"/>
        <v>8.5749999999999993</v>
      </c>
      <c r="O84" s="11">
        <f t="shared" si="31"/>
        <v>8.5749999999999993</v>
      </c>
      <c r="P84" s="5">
        <f t="shared" si="32"/>
        <v>1.53</v>
      </c>
      <c r="Q84" s="13">
        <f t="shared" si="35"/>
        <v>17.84256559766764</v>
      </c>
      <c r="R84" s="12">
        <f t="shared" si="34"/>
        <v>8.2456800000000001</v>
      </c>
    </row>
    <row r="85" spans="1:18" s="10" customFormat="1" ht="15.75" customHeight="1">
      <c r="A85" s="62" t="s">
        <v>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12">
        <f>SUM(R79:R84)</f>
        <v>181.168881</v>
      </c>
    </row>
    <row r="86" spans="1:18" s="10" customFormat="1">
      <c r="A86" s="71" t="s">
        <v>208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53"/>
    </row>
    <row r="87" spans="1:18" s="10" customFormat="1">
      <c r="A87" s="65" t="s">
        <v>209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53"/>
    </row>
    <row r="88" spans="1:18" s="10" customFormat="1">
      <c r="A88" s="38">
        <v>1</v>
      </c>
      <c r="B88" s="38" t="s">
        <v>136</v>
      </c>
      <c r="C88" s="54" t="s">
        <v>174</v>
      </c>
      <c r="D88" s="38" t="s">
        <v>118</v>
      </c>
      <c r="E88" s="38">
        <v>1</v>
      </c>
      <c r="F88" s="38" t="s">
        <v>99</v>
      </c>
      <c r="G88" s="38">
        <v>1</v>
      </c>
      <c r="H88" s="38" t="s">
        <v>119</v>
      </c>
      <c r="I88" s="38"/>
      <c r="J88" s="38">
        <v>61</v>
      </c>
      <c r="K88" s="38"/>
      <c r="L88" s="38">
        <v>34</v>
      </c>
      <c r="M88" s="38" t="s">
        <v>119</v>
      </c>
      <c r="N88" s="4">
        <f t="shared" ref="N88:N91" si="36">(IF(F88="OŽ",IF(L88=1,612,IF(L88=2,473.76,IF(L88=3,380.16,IF(L88=4,201.6,IF(L88=5,187.2,IF(L88=6,172.8,IF(L88=7,165,IF(L88=8,160,0))))))))+IF(L88&lt;=8,0,IF(L88&lt;=16,153,IF(L88&lt;=24,120,IF(L88&lt;=32,89,IF(L88&lt;=48,58,0)))))-IF(L88&lt;=8,0,IF(L88&lt;=16,(L88-9)*3.06,IF(L88&lt;=24,(L88-17)*3.06,IF(L88&lt;=32,(L88-25)*3.06,IF(L88&lt;=48,(L88-33)*3.06,0))))),0)+IF(F88="PČ",IF(L88=1,449,IF(L88=2,314.6,IF(L88=3,238,IF(L88=4,172,IF(L88=5,159,IF(L88=6,145,IF(L88=7,132,IF(L88=8,119,0))))))))+IF(L88&lt;=8,0,IF(L88&lt;=16,88,IF(L88&lt;=24,55,IF(L88&lt;=32,22,0))))-IF(L88&lt;=8,0,IF(L88&lt;=16,(L88-9)*2.245,IF(L88&lt;=24,(L88-17)*2.245,IF(L88&lt;=32,(L88-25)*2.245,0)))),0)+IF(F88="PČneol",IF(L88=1,85,IF(L88=2,64.61,IF(L88=3,50.76,IF(L88=4,16.25,IF(L88=5,15,IF(L88=6,13.75,IF(L88=7,12.5,IF(L88=8,11.25,0))))))))+IF(L88&lt;=8,0,IF(L88&lt;=16,9,0))-IF(L88&lt;=8,0,IF(L88&lt;=16,(L88-9)*0.425,0)),0)+IF(F88="PŽ",IF(L88=1,85,IF(L88=2,59.5,IF(L88=3,45,IF(L88=4,32.5,IF(L88=5,30,IF(L88=6,27.5,IF(L88=7,25,IF(L88=8,22.5,0))))))))+IF(L88&lt;=8,0,IF(L88&lt;=16,19,IF(L88&lt;=24,13,IF(L88&lt;=32,8,0))))-IF(L88&lt;=8,0,IF(L88&lt;=16,(L88-9)*0.425,IF(L88&lt;=24,(L88-17)*0.425,IF(L88&lt;=32,(L88-25)*0.425,0)))),0)+IF(F88="EČ",IF(L88=1,204,IF(L88=2,156.24,IF(L88=3,123.84,IF(L88=4,72,IF(L88=5,66,IF(L88=6,60,IF(L88=7,54,IF(L88=8,48,0))))))))+IF(L88&lt;=8,0,IF(L88&lt;=16,40,IF(L88&lt;=24,25,0)))-IF(L88&lt;=8,0,IF(L88&lt;=16,(L88-9)*1.02,IF(L88&lt;=24,(L88-17)*1.02,0))),0)+IF(F88="EČneol",IF(L88=1,68,IF(L88=2,51.69,IF(L88=3,40.61,IF(L88=4,13,IF(L88=5,12,IF(L88=6,11,IF(L88=7,10,IF(L88=8,9,0)))))))))+IF(F88="EŽ",IF(L88=1,68,IF(L88=2,47.6,IF(L88=3,36,IF(L88=4,18,IF(L88=5,16.5,IF(L88=6,15,IF(L88=7,13.5,IF(L88=8,12,0))))))))+IF(L88&lt;=8,0,IF(L88&lt;=16,10,IF(L88&lt;=24,6,0)))-IF(L88&lt;=8,0,IF(L88&lt;=16,(L88-9)*0.34,IF(L88&lt;=24,(L88-17)*0.34,0))),0)+IF(F88="PT",IF(L88=1,68,IF(L88=2,52.08,IF(L88=3,41.28,IF(L88=4,24,IF(L88=5,22,IF(L88=6,20,IF(L88=7,18,IF(L88=8,16,0))))))))+IF(L88&lt;=8,0,IF(L88&lt;=16,13,IF(L88&lt;=24,9,IF(L88&lt;=32,4,0))))-IF(L88&lt;=8,0,IF(L88&lt;=16,(L88-9)*0.34,IF(L88&lt;=24,(L88-17)*0.34,IF(L88&lt;=32,(L88-25)*0.34,0)))),0)+IF(F88="JOŽ",IF(L88=1,85,IF(L88=2,59.5,IF(L88=3,45,IF(L88=4,32.5,IF(L88=5,30,IF(L88=6,27.5,IF(L88=7,25,IF(L88=8,22.5,0))))))))+IF(L88&lt;=8,0,IF(L88&lt;=16,19,IF(L88&lt;=24,13,0)))-IF(L88&lt;=8,0,IF(L88&lt;=16,(L88-9)*0.425,IF(L88&lt;=24,(L88-17)*0.425,0))),0)+IF(F88="JPČ",IF(L88=1,68,IF(L88=2,47.6,IF(L88=3,36,IF(L88=4,26,IF(L88=5,24,IF(L88=6,22,IF(L88=7,20,IF(L88=8,18,0))))))))+IF(L88&lt;=8,0,IF(L88&lt;=16,13,IF(L88&lt;=24,9,0)))-IF(L88&lt;=8,0,IF(L88&lt;=16,(L88-9)*0.34,IF(L88&lt;=24,(L88-17)*0.34,0))),0)+IF(F88="JEČ",IF(L88=1,34,IF(L88=2,26.04,IF(L88=3,20.6,IF(L88=4,12,IF(L88=5,11,IF(L88=6,10,IF(L88=7,9,IF(L88=8,8,0))))))))+IF(L88&lt;=8,0,IF(L88&lt;=16,6,0))-IF(L88&lt;=8,0,IF(L88&lt;=16,(L88-9)*0.17,0)),0)+IF(F88="JEOF",IF(L88=1,34,IF(L88=2,26.04,IF(L88=3,20.6,IF(L88=4,12,IF(L88=5,11,IF(L88=6,10,IF(L88=7,9,IF(L88=8,8,0))))))))+IF(L88&lt;=8,0,IF(L88&lt;=16,6,0))-IF(L88&lt;=8,0,IF(L88&lt;=16,(L88-9)*0.17,0)),0)+IF(F88="JnPČ",IF(L88=1,51,IF(L88=2,35.7,IF(L88=3,27,IF(L88=4,19.5,IF(L88=5,18,IF(L88=6,16.5,IF(L88=7,15,IF(L88=8,13.5,0))))))))+IF(L88&lt;=8,0,IF(L88&lt;=16,10,0))-IF(L88&lt;=8,0,IF(L88&lt;=16,(L88-9)*0.255,0)),0)+IF(F88="JnEČ",IF(L88=1,25.5,IF(L88=2,19.53,IF(L88=3,15.48,IF(L88=4,9,IF(L88=5,8.25,IF(L88=6,7.5,IF(L88=7,6.75,IF(L88=8,6,0))))))))+IF(L88&lt;=8,0,IF(L88&lt;=16,5,0))-IF(L88&lt;=8,0,IF(L88&lt;=16,(L88-9)*0.1275,0)),0)+IF(F88="JčPČ",IF(L88=1,21.25,IF(L88=2,14.5,IF(L88=3,11.5,IF(L88=4,7,IF(L88=5,6.5,IF(L88=6,6,IF(L88=7,5.5,IF(L88=8,5,0))))))))+IF(L88&lt;=8,0,IF(L88&lt;=16,4,0))-IF(L88&lt;=8,0,IF(L88&lt;=16,(L88-9)*0.10625,0)),0)+IF(F88="JčEČ",IF(L88=1,17,IF(L88=2,13.02,IF(L88=3,10.32,IF(L88=4,6,IF(L88=5,5.5,IF(L88=6,5,IF(L88=7,4.5,IF(L88=8,4,0))))))))+IF(L88&lt;=8,0,IF(L88&lt;=16,3,0))-IF(L88&lt;=8,0,IF(L88&lt;=16,(L88-9)*0.085,0)),0)+IF(F88="NEAK",IF(L88=1,11.48,IF(L88=2,8.79,IF(L88=3,6.97,IF(L88=4,4.05,IF(L88=5,3.71,IF(L88=6,3.38,IF(L88=7,3.04,IF(L88=8,2.7,0))))))))+IF(L88&lt;=8,0,IF(L88&lt;=16,2,IF(L88&lt;=24,1.3,0)))-IF(L88&lt;=8,0,IF(L88&lt;=16,(L88-9)*0.0574,IF(L88&lt;=24,(L88-17)*0.0574,0))),0))*IF(L88&lt;4,1,IF(OR(F88="PČ",F88="PŽ",F88="PT"),IF(J88&lt;32,J88/32,1),1))* IF(L88&lt;4,1,IF(OR(F88="EČ",F88="EŽ",F88="JOŽ",F88="JPČ",F88="NEAK"),IF(J88&lt;24,J88/24,1),1))*IF(L88&lt;4,1,IF(OR(F88="PČneol",F88="JEČ",F88="JEOF",F88="JnPČ",F88="JnEČ",F88="JčPČ",F88="JčEČ"),IF(J88&lt;16,J88/16,1),1))*IF(L88&lt;4,1,IF(F88="EČneol",IF(J88&lt;8,J88/8,1),1))</f>
        <v>0</v>
      </c>
      <c r="O88" s="11">
        <f t="shared" ref="O88:O91" si="37">IF(F88="OŽ",N88,IF(H88="Ne",IF(J88*0.3&lt;=J88-L88,N88,0),IF(J88*0.1&lt;=J88-L88,N88,0)))</f>
        <v>0</v>
      </c>
      <c r="P88" s="5">
        <f t="shared" ref="P88:P91" si="38">IF(O88=0,0,IF(F88="OŽ",IF(L88&gt;47,0,IF(J88&gt;47,(48-L88)*1.836,((48-L88)-(48-J88))*1.836)),0)+IF(F88="PČ",IF(L88&gt;31,0,IF(J88&gt;31,(32-L88)*1.347,((32-L88)-(32-J88))*1.347)),0)+ IF(F88="PČneol",IF(L88&gt;15,0,IF(J88&gt;15,(16-L88)*0.255,((16-L88)-(16-J88))*0.255)),0)+IF(F88="PŽ",IF(L88&gt;31,0,IF(J88&gt;31,(32-L88)*0.255,((32-L88)-(32-J88))*0.255)),0)+IF(F88="EČ",IF(L88&gt;23,0,IF(J88&gt;23,(24-L88)*0.612,((24-L88)-(24-J88))*0.612)),0)+IF(F88="EČneol",IF(L88&gt;7,0,IF(J88&gt;7,(8-L88)*0.204,((8-L88)-(8-J88))*0.204)),0)+IF(F88="EŽ",IF(L88&gt;23,0,IF(J88&gt;23,(24-L88)*0.204,((24-L88)-(24-J88))*0.204)),0)+IF(F88="PT",IF(L88&gt;31,0,IF(J88&gt;31,(32-L88)*0.204,((32-L88)-(32-J88))*0.204)),0)+IF(F88="JOŽ",IF(L88&gt;23,0,IF(J88&gt;23,(24-L88)*0.255,((24-L88)-(24-J88))*0.255)),0)+IF(F88="JPČ",IF(L88&gt;23,0,IF(J88&gt;23,(24-L88)*0.204,((24-L88)-(24-J88))*0.204)),0)+IF(F88="JEČ",IF(L88&gt;15,0,IF(J88&gt;15,(16-L88)*0.102,((16-L88)-(16-J88))*0.102)),0)+IF(F88="JEOF",IF(L88&gt;15,0,IF(J88&gt;15,(16-L88)*0.102,((16-L88)-(16-J88))*0.102)),0)+IF(F88="JnPČ",IF(L88&gt;15,0,IF(J88&gt;15,(16-L88)*0.153,((16-L88)-(16-J88))*0.153)),0)+IF(F88="JnEČ",IF(L88&gt;15,0,IF(J88&gt;15,(16-L88)*0.0765,((16-L88)-(16-J88))*0.0765)),0)+IF(F88="JčPČ",IF(L88&gt;15,0,IF(J88&gt;15,(16-L88)*0.06375,((16-L88)-(16-J88))*0.06375)),0)+IF(F88="JčEČ",IF(L88&gt;15,0,IF(J88&gt;15,(16-L88)*0.051,((16-L88)-(16-J88))*0.051)),0)+IF(F88="NEAK",IF(L88&gt;23,0,IF(J88&gt;23,(24-L88)*0.03444,((24-L88)-(24-J88))*0.03444)),0))</f>
        <v>0</v>
      </c>
      <c r="Q88" s="13">
        <f t="shared" ref="Q88:Q91" si="39">IF(ISERROR(P88*100/N88),0,(P88*100/N88))</f>
        <v>0</v>
      </c>
      <c r="R88" s="12">
        <f t="shared" ref="R88:R91" si="40">IF(Q88&lt;=30,O88+P88,O88+O88*0.3)*IF(G88=1,0.4,IF(G88=2,0.75,IF(G88="1 (kas 4 m. 1 k. nerengiamos)",0.52,1)))*IF(D88="olimpinė",1,IF(M88="Ne",0.5,1))*IF(OR(A$5="Lietuvos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federacija"),IF(OR(J88&lt;8,K88&lt;16),0,1),1)*E88*IF(I88&lt;=1,1,1/I88)*IF(OR(A$5="Lietuvos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89" spans="1:18" s="10" customFormat="1">
      <c r="A89" s="38">
        <v>2</v>
      </c>
      <c r="B89" s="38" t="s">
        <v>210</v>
      </c>
      <c r="C89" s="54" t="s">
        <v>174</v>
      </c>
      <c r="D89" s="38" t="s">
        <v>118</v>
      </c>
      <c r="E89" s="38">
        <v>1</v>
      </c>
      <c r="F89" s="38" t="s">
        <v>99</v>
      </c>
      <c r="G89" s="38">
        <v>1</v>
      </c>
      <c r="H89" s="38" t="s">
        <v>119</v>
      </c>
      <c r="I89" s="38"/>
      <c r="J89" s="38">
        <v>61</v>
      </c>
      <c r="K89" s="38"/>
      <c r="L89" s="38">
        <v>19</v>
      </c>
      <c r="M89" s="38" t="s">
        <v>119</v>
      </c>
      <c r="N89" s="4">
        <f t="shared" si="36"/>
        <v>8.32</v>
      </c>
      <c r="O89" s="11">
        <f t="shared" si="37"/>
        <v>8.32</v>
      </c>
      <c r="P89" s="5">
        <f t="shared" si="38"/>
        <v>1.02</v>
      </c>
      <c r="Q89" s="13">
        <f t="shared" si="39"/>
        <v>12.259615384615385</v>
      </c>
      <c r="R89" s="12">
        <f t="shared" si="40"/>
        <v>3.8107200000000003</v>
      </c>
    </row>
    <row r="90" spans="1:18" s="10" customFormat="1">
      <c r="A90" s="38">
        <v>3</v>
      </c>
      <c r="B90" s="38" t="s">
        <v>123</v>
      </c>
      <c r="C90" s="54" t="s">
        <v>174</v>
      </c>
      <c r="D90" s="38" t="s">
        <v>118</v>
      </c>
      <c r="E90" s="38">
        <v>1</v>
      </c>
      <c r="F90" s="38" t="s">
        <v>99</v>
      </c>
      <c r="G90" s="38">
        <v>1</v>
      </c>
      <c r="H90" s="38" t="s">
        <v>119</v>
      </c>
      <c r="I90" s="38"/>
      <c r="J90" s="38">
        <v>73</v>
      </c>
      <c r="K90" s="38"/>
      <c r="L90" s="38">
        <v>51</v>
      </c>
      <c r="M90" s="38" t="s">
        <v>119</v>
      </c>
      <c r="N90" s="4">
        <f t="shared" si="36"/>
        <v>0</v>
      </c>
      <c r="O90" s="11">
        <f t="shared" si="37"/>
        <v>0</v>
      </c>
      <c r="P90" s="5">
        <f t="shared" si="38"/>
        <v>0</v>
      </c>
      <c r="Q90" s="13">
        <f t="shared" si="39"/>
        <v>0</v>
      </c>
      <c r="R90" s="12">
        <f t="shared" si="40"/>
        <v>0</v>
      </c>
    </row>
    <row r="91" spans="1:18" s="10" customFormat="1">
      <c r="A91" s="38">
        <v>4</v>
      </c>
      <c r="B91" s="38" t="s">
        <v>124</v>
      </c>
      <c r="C91" s="54" t="s">
        <v>125</v>
      </c>
      <c r="D91" s="38" t="s">
        <v>126</v>
      </c>
      <c r="E91" s="38">
        <v>2</v>
      </c>
      <c r="F91" s="38" t="s">
        <v>99</v>
      </c>
      <c r="G91" s="38">
        <v>1</v>
      </c>
      <c r="H91" s="38" t="s">
        <v>169</v>
      </c>
      <c r="I91" s="38"/>
      <c r="J91" s="38">
        <v>17</v>
      </c>
      <c r="K91" s="55">
        <v>20</v>
      </c>
      <c r="L91" s="38">
        <v>9</v>
      </c>
      <c r="M91" s="38" t="s">
        <v>119</v>
      </c>
      <c r="N91" s="4">
        <f t="shared" si="36"/>
        <v>9.2083333333333339</v>
      </c>
      <c r="O91" s="11">
        <f t="shared" si="37"/>
        <v>9.2083333333333339</v>
      </c>
      <c r="P91" s="5">
        <f t="shared" si="38"/>
        <v>1.6319999999999999</v>
      </c>
      <c r="Q91" s="13">
        <f t="shared" si="39"/>
        <v>17.723076923076921</v>
      </c>
      <c r="R91" s="12">
        <f t="shared" si="40"/>
        <v>8.8457120000000007</v>
      </c>
    </row>
    <row r="92" spans="1:18" s="10" customFormat="1" ht="15.75" customHeight="1">
      <c r="A92" s="62" t="s">
        <v>3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4"/>
      <c r="R92" s="12">
        <f>SUM(R88:R91)</f>
        <v>12.656432000000001</v>
      </c>
    </row>
    <row r="93" spans="1:18" s="10" customFormat="1">
      <c r="A93" s="71" t="s">
        <v>211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53"/>
    </row>
    <row r="94" spans="1:18" s="10" customFormat="1">
      <c r="A94" s="65" t="s">
        <v>212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53"/>
    </row>
    <row r="95" spans="1:18" s="10" customFormat="1">
      <c r="A95" s="38">
        <v>1</v>
      </c>
      <c r="B95" s="38" t="s">
        <v>192</v>
      </c>
      <c r="C95" s="54" t="s">
        <v>174</v>
      </c>
      <c r="D95" s="38" t="s">
        <v>118</v>
      </c>
      <c r="E95" s="38">
        <v>1</v>
      </c>
      <c r="F95" s="38" t="s">
        <v>100</v>
      </c>
      <c r="G95" s="38">
        <v>1</v>
      </c>
      <c r="H95" s="38" t="s">
        <v>169</v>
      </c>
      <c r="I95" s="38"/>
      <c r="J95" s="38">
        <v>86</v>
      </c>
      <c r="K95" s="38"/>
      <c r="L95" s="38">
        <v>67</v>
      </c>
      <c r="M95" s="38" t="s">
        <v>119</v>
      </c>
      <c r="N95" s="4">
        <f t="shared" ref="N95:N98" si="41">(IF(F95="OŽ",IF(L95=1,612,IF(L95=2,473.76,IF(L95=3,380.16,IF(L95=4,201.6,IF(L95=5,187.2,IF(L95=6,172.8,IF(L95=7,165,IF(L95=8,160,0))))))))+IF(L95&lt;=8,0,IF(L95&lt;=16,153,IF(L95&lt;=24,120,IF(L95&lt;=32,89,IF(L95&lt;=48,58,0)))))-IF(L95&lt;=8,0,IF(L95&lt;=16,(L95-9)*3.06,IF(L95&lt;=24,(L95-17)*3.06,IF(L95&lt;=32,(L95-25)*3.06,IF(L95&lt;=48,(L95-33)*3.06,0))))),0)+IF(F95="PČ",IF(L95=1,449,IF(L95=2,314.6,IF(L95=3,238,IF(L95=4,172,IF(L95=5,159,IF(L95=6,145,IF(L95=7,132,IF(L95=8,119,0))))))))+IF(L95&lt;=8,0,IF(L95&lt;=16,88,IF(L95&lt;=24,55,IF(L95&lt;=32,22,0))))-IF(L95&lt;=8,0,IF(L95&lt;=16,(L95-9)*2.245,IF(L95&lt;=24,(L95-17)*2.245,IF(L95&lt;=32,(L95-25)*2.245,0)))),0)+IF(F95="PČneol",IF(L95=1,85,IF(L95=2,64.61,IF(L95=3,50.76,IF(L95=4,16.25,IF(L95=5,15,IF(L95=6,13.75,IF(L95=7,12.5,IF(L95=8,11.25,0))))))))+IF(L95&lt;=8,0,IF(L95&lt;=16,9,0))-IF(L95&lt;=8,0,IF(L95&lt;=16,(L95-9)*0.425,0)),0)+IF(F95="PŽ",IF(L95=1,85,IF(L95=2,59.5,IF(L95=3,45,IF(L95=4,32.5,IF(L95=5,30,IF(L95=6,27.5,IF(L95=7,25,IF(L95=8,22.5,0))))))))+IF(L95&lt;=8,0,IF(L95&lt;=16,19,IF(L95&lt;=24,13,IF(L95&lt;=32,8,0))))-IF(L95&lt;=8,0,IF(L95&lt;=16,(L95-9)*0.425,IF(L95&lt;=24,(L95-17)*0.425,IF(L95&lt;=32,(L95-25)*0.425,0)))),0)+IF(F95="EČ",IF(L95=1,204,IF(L95=2,156.24,IF(L95=3,123.84,IF(L95=4,72,IF(L95=5,66,IF(L95=6,60,IF(L95=7,54,IF(L95=8,48,0))))))))+IF(L95&lt;=8,0,IF(L95&lt;=16,40,IF(L95&lt;=24,25,0)))-IF(L95&lt;=8,0,IF(L95&lt;=16,(L95-9)*1.02,IF(L95&lt;=24,(L95-17)*1.02,0))),0)+IF(F95="EČneol",IF(L95=1,68,IF(L95=2,51.69,IF(L95=3,40.61,IF(L95=4,13,IF(L95=5,12,IF(L95=6,11,IF(L95=7,10,IF(L95=8,9,0)))))))))+IF(F95="EŽ",IF(L95=1,68,IF(L95=2,47.6,IF(L95=3,36,IF(L95=4,18,IF(L95=5,16.5,IF(L95=6,15,IF(L95=7,13.5,IF(L95=8,12,0))))))))+IF(L95&lt;=8,0,IF(L95&lt;=16,10,IF(L95&lt;=24,6,0)))-IF(L95&lt;=8,0,IF(L95&lt;=16,(L95-9)*0.34,IF(L95&lt;=24,(L95-17)*0.34,0))),0)+IF(F95="PT",IF(L95=1,68,IF(L95=2,52.08,IF(L95=3,41.28,IF(L95=4,24,IF(L95=5,22,IF(L95=6,20,IF(L95=7,18,IF(L95=8,16,0))))))))+IF(L95&lt;=8,0,IF(L95&lt;=16,13,IF(L95&lt;=24,9,IF(L95&lt;=32,4,0))))-IF(L95&lt;=8,0,IF(L95&lt;=16,(L95-9)*0.34,IF(L95&lt;=24,(L95-17)*0.34,IF(L95&lt;=32,(L95-25)*0.34,0)))),0)+IF(F95="JOŽ",IF(L95=1,85,IF(L95=2,59.5,IF(L95=3,45,IF(L95=4,32.5,IF(L95=5,30,IF(L95=6,27.5,IF(L95=7,25,IF(L95=8,22.5,0))))))))+IF(L95&lt;=8,0,IF(L95&lt;=16,19,IF(L95&lt;=24,13,0)))-IF(L95&lt;=8,0,IF(L95&lt;=16,(L95-9)*0.425,IF(L95&lt;=24,(L95-17)*0.425,0))),0)+IF(F95="JPČ",IF(L95=1,68,IF(L95=2,47.6,IF(L95=3,36,IF(L95=4,26,IF(L95=5,24,IF(L95=6,22,IF(L95=7,20,IF(L95=8,18,0))))))))+IF(L95&lt;=8,0,IF(L95&lt;=16,13,IF(L95&lt;=24,9,0)))-IF(L95&lt;=8,0,IF(L95&lt;=16,(L95-9)*0.34,IF(L95&lt;=24,(L95-17)*0.34,0))),0)+IF(F95="JEČ",IF(L95=1,34,IF(L95=2,26.04,IF(L95=3,20.6,IF(L95=4,12,IF(L95=5,11,IF(L95=6,10,IF(L95=7,9,IF(L95=8,8,0))))))))+IF(L95&lt;=8,0,IF(L95&lt;=16,6,0))-IF(L95&lt;=8,0,IF(L95&lt;=16,(L95-9)*0.17,0)),0)+IF(F95="JEOF",IF(L95=1,34,IF(L95=2,26.04,IF(L95=3,20.6,IF(L95=4,12,IF(L95=5,11,IF(L95=6,10,IF(L95=7,9,IF(L95=8,8,0))))))))+IF(L95&lt;=8,0,IF(L95&lt;=16,6,0))-IF(L95&lt;=8,0,IF(L95&lt;=16,(L95-9)*0.17,0)),0)+IF(F95="JnPČ",IF(L95=1,51,IF(L95=2,35.7,IF(L95=3,27,IF(L95=4,19.5,IF(L95=5,18,IF(L95=6,16.5,IF(L95=7,15,IF(L95=8,13.5,0))))))))+IF(L95&lt;=8,0,IF(L95&lt;=16,10,0))-IF(L95&lt;=8,0,IF(L95&lt;=16,(L95-9)*0.255,0)),0)+IF(F95="JnEČ",IF(L95=1,25.5,IF(L95=2,19.53,IF(L95=3,15.48,IF(L95=4,9,IF(L95=5,8.25,IF(L95=6,7.5,IF(L95=7,6.75,IF(L95=8,6,0))))))))+IF(L95&lt;=8,0,IF(L95&lt;=16,5,0))-IF(L95&lt;=8,0,IF(L95&lt;=16,(L95-9)*0.1275,0)),0)+IF(F95="JčPČ",IF(L95=1,21.25,IF(L95=2,14.5,IF(L95=3,11.5,IF(L95=4,7,IF(L95=5,6.5,IF(L95=6,6,IF(L95=7,5.5,IF(L95=8,5,0))))))))+IF(L95&lt;=8,0,IF(L95&lt;=16,4,0))-IF(L95&lt;=8,0,IF(L95&lt;=16,(L95-9)*0.10625,0)),0)+IF(F95="JčEČ",IF(L95=1,17,IF(L95=2,13.02,IF(L95=3,10.32,IF(L95=4,6,IF(L95=5,5.5,IF(L95=6,5,IF(L95=7,4.5,IF(L95=8,4,0))))))))+IF(L95&lt;=8,0,IF(L95&lt;=16,3,0))-IF(L95&lt;=8,0,IF(L95&lt;=16,(L95-9)*0.085,0)),0)+IF(F95="NEAK",IF(L95=1,11.48,IF(L95=2,8.79,IF(L95=3,6.97,IF(L95=4,4.05,IF(L95=5,3.71,IF(L95=6,3.38,IF(L95=7,3.04,IF(L95=8,2.7,0))))))))+IF(L95&lt;=8,0,IF(L95&lt;=16,2,IF(L95&lt;=24,1.3,0)))-IF(L95&lt;=8,0,IF(L95&lt;=16,(L95-9)*0.0574,IF(L95&lt;=24,(L95-17)*0.0574,0))),0))*IF(L95&lt;4,1,IF(OR(F95="PČ",F95="PŽ",F95="PT"),IF(J95&lt;32,J95/32,1),1))* IF(L95&lt;4,1,IF(OR(F95="EČ",F95="EŽ",F95="JOŽ",F95="JPČ",F95="NEAK"),IF(J95&lt;24,J95/24,1),1))*IF(L95&lt;4,1,IF(OR(F95="PČneol",F95="JEČ",F95="JEOF",F95="JnPČ",F95="JnEČ",F95="JčPČ",F95="JčEČ"),IF(J95&lt;16,J95/16,1),1))*IF(L95&lt;4,1,IF(F95="EČneol",IF(J95&lt;8,J95/8,1),1))</f>
        <v>0</v>
      </c>
      <c r="O95" s="11">
        <f t="shared" ref="O95:O98" si="42">IF(F95="OŽ",N95,IF(H95="Ne",IF(J95*0.3&lt;=J95-L95,N95,0),IF(J95*0.1&lt;=J95-L95,N95,0)))</f>
        <v>0</v>
      </c>
      <c r="P95" s="5">
        <f t="shared" ref="P95:P98" si="43">IF(O95=0,0,IF(F95="OŽ",IF(L95&gt;47,0,IF(J95&gt;47,(48-L95)*1.836,((48-L95)-(48-J95))*1.836)),0)+IF(F95="PČ",IF(L95&gt;31,0,IF(J95&gt;31,(32-L95)*1.347,((32-L95)-(32-J95))*1.347)),0)+ IF(F95="PČneol",IF(L95&gt;15,0,IF(J95&gt;15,(16-L95)*0.255,((16-L95)-(16-J95))*0.255)),0)+IF(F95="PŽ",IF(L95&gt;31,0,IF(J95&gt;31,(32-L95)*0.255,((32-L95)-(32-J95))*0.255)),0)+IF(F95="EČ",IF(L95&gt;23,0,IF(J95&gt;23,(24-L95)*0.612,((24-L95)-(24-J95))*0.612)),0)+IF(F95="EČneol",IF(L95&gt;7,0,IF(J95&gt;7,(8-L95)*0.204,((8-L95)-(8-J95))*0.204)),0)+IF(F95="EŽ",IF(L95&gt;23,0,IF(J95&gt;23,(24-L95)*0.204,((24-L95)-(24-J95))*0.204)),0)+IF(F95="PT",IF(L95&gt;31,0,IF(J95&gt;31,(32-L95)*0.204,((32-L95)-(32-J95))*0.204)),0)+IF(F95="JOŽ",IF(L95&gt;23,0,IF(J95&gt;23,(24-L95)*0.255,((24-L95)-(24-J95))*0.255)),0)+IF(F95="JPČ",IF(L95&gt;23,0,IF(J95&gt;23,(24-L95)*0.204,((24-L95)-(24-J95))*0.204)),0)+IF(F95="JEČ",IF(L95&gt;15,0,IF(J95&gt;15,(16-L95)*0.102,((16-L95)-(16-J95))*0.102)),0)+IF(F95="JEOF",IF(L95&gt;15,0,IF(J95&gt;15,(16-L95)*0.102,((16-L95)-(16-J95))*0.102)),0)+IF(F95="JnPČ",IF(L95&gt;15,0,IF(J95&gt;15,(16-L95)*0.153,((16-L95)-(16-J95))*0.153)),0)+IF(F95="JnEČ",IF(L95&gt;15,0,IF(J95&gt;15,(16-L95)*0.0765,((16-L95)-(16-J95))*0.0765)),0)+IF(F95="JčPČ",IF(L95&gt;15,0,IF(J95&gt;15,(16-L95)*0.06375,((16-L95)-(16-J95))*0.06375)),0)+IF(F95="JčEČ",IF(L95&gt;15,0,IF(J95&gt;15,(16-L95)*0.051,((16-L95)-(16-J95))*0.051)),0)+IF(F95="NEAK",IF(L95&gt;23,0,IF(J95&gt;23,(24-L95)*0.03444,((24-L95)-(24-J95))*0.03444)),0))</f>
        <v>0</v>
      </c>
      <c r="Q95" s="13">
        <f t="shared" ref="Q95:Q98" si="44">IF(ISERROR(P95*100/N95),0,(P95*100/N95))</f>
        <v>0</v>
      </c>
      <c r="R95" s="12">
        <f t="shared" ref="R95:R98" si="45">IF(Q95&lt;=30,O95+P95,O95+O95*0.3)*IF(G95=1,0.4,IF(G95=2,0.75,IF(G95="1 (kas 4 m. 1 k. nerengiamos)",0.52,1)))*IF(D95="olimpinė",1,IF(M95="Ne",0.5,1))*IF(OR(A$5="Lietuvos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federacija"),IF(OR(J95&lt;8,K95&lt;16),0,1),1)*E95*IF(I95&lt;=1,1,1/I95)*IF(OR(A$5="Lietuvos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96" spans="1:18" s="10" customFormat="1">
      <c r="A96" s="38">
        <v>2</v>
      </c>
      <c r="B96" s="38" t="s">
        <v>202</v>
      </c>
      <c r="C96" s="54" t="s">
        <v>174</v>
      </c>
      <c r="D96" s="38" t="s">
        <v>118</v>
      </c>
      <c r="E96" s="38">
        <v>1</v>
      </c>
      <c r="F96" s="38" t="s">
        <v>100</v>
      </c>
      <c r="G96" s="38">
        <v>1</v>
      </c>
      <c r="H96" s="38" t="s">
        <v>119</v>
      </c>
      <c r="I96" s="38"/>
      <c r="J96" s="38">
        <v>96</v>
      </c>
      <c r="K96" s="38"/>
      <c r="L96" s="38">
        <v>8</v>
      </c>
      <c r="M96" s="38" t="s">
        <v>119</v>
      </c>
      <c r="N96" s="4">
        <f t="shared" si="41"/>
        <v>13.5</v>
      </c>
      <c r="O96" s="11">
        <f t="shared" si="42"/>
        <v>13.5</v>
      </c>
      <c r="P96" s="5">
        <f t="shared" si="43"/>
        <v>1.224</v>
      </c>
      <c r="Q96" s="13">
        <f t="shared" si="44"/>
        <v>9.0666666666666664</v>
      </c>
      <c r="R96" s="12">
        <f t="shared" si="45"/>
        <v>6.0073920000000003</v>
      </c>
    </row>
    <row r="97" spans="1:18" s="10" customFormat="1">
      <c r="A97" s="38">
        <v>3</v>
      </c>
      <c r="B97" s="38" t="s">
        <v>200</v>
      </c>
      <c r="C97" s="54" t="s">
        <v>174</v>
      </c>
      <c r="D97" s="38" t="s">
        <v>118</v>
      </c>
      <c r="E97" s="38">
        <v>1</v>
      </c>
      <c r="F97" s="38" t="s">
        <v>100</v>
      </c>
      <c r="G97" s="38">
        <v>1</v>
      </c>
      <c r="H97" s="38" t="s">
        <v>169</v>
      </c>
      <c r="I97" s="38"/>
      <c r="J97" s="38">
        <v>96</v>
      </c>
      <c r="K97" s="38"/>
      <c r="L97" s="38">
        <v>37</v>
      </c>
      <c r="M97" s="38" t="s">
        <v>119</v>
      </c>
      <c r="N97" s="4">
        <f t="shared" si="41"/>
        <v>0</v>
      </c>
      <c r="O97" s="11">
        <f t="shared" si="42"/>
        <v>0</v>
      </c>
      <c r="P97" s="5">
        <f t="shared" si="43"/>
        <v>0</v>
      </c>
      <c r="Q97" s="13">
        <f t="shared" si="44"/>
        <v>0</v>
      </c>
      <c r="R97" s="12">
        <f t="shared" si="45"/>
        <v>0</v>
      </c>
    </row>
    <row r="98" spans="1:18" s="10" customFormat="1">
      <c r="A98" s="38">
        <v>4</v>
      </c>
      <c r="B98" s="38" t="s">
        <v>213</v>
      </c>
      <c r="C98" s="54" t="s">
        <v>174</v>
      </c>
      <c r="D98" s="38" t="s">
        <v>118</v>
      </c>
      <c r="E98" s="38">
        <v>1</v>
      </c>
      <c r="F98" s="38" t="s">
        <v>100</v>
      </c>
      <c r="G98" s="38">
        <v>1</v>
      </c>
      <c r="H98" s="38" t="s">
        <v>169</v>
      </c>
      <c r="I98" s="38"/>
      <c r="J98" s="38">
        <v>96</v>
      </c>
      <c r="K98" s="38"/>
      <c r="L98" s="38">
        <v>68</v>
      </c>
      <c r="M98" s="38" t="s">
        <v>119</v>
      </c>
      <c r="N98" s="4">
        <f t="shared" si="41"/>
        <v>0</v>
      </c>
      <c r="O98" s="11">
        <f t="shared" si="42"/>
        <v>0</v>
      </c>
      <c r="P98" s="5">
        <f t="shared" si="43"/>
        <v>0</v>
      </c>
      <c r="Q98" s="13">
        <f t="shared" si="44"/>
        <v>0</v>
      </c>
      <c r="R98" s="12">
        <f t="shared" si="45"/>
        <v>0</v>
      </c>
    </row>
    <row r="99" spans="1:18" s="10" customFormat="1" ht="15.75" customHeight="1">
      <c r="A99" s="62" t="s">
        <v>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  <c r="R99" s="12">
        <f>SUM(R95:R98)</f>
        <v>6.0073920000000003</v>
      </c>
    </row>
    <row r="100" spans="1:18" s="10" customFormat="1">
      <c r="A100" s="71" t="s">
        <v>214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53"/>
    </row>
    <row r="101" spans="1:18" s="10" customFormat="1">
      <c r="A101" s="65" t="s">
        <v>215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53"/>
    </row>
    <row r="102" spans="1:18" s="10" customFormat="1">
      <c r="A102" s="38">
        <v>1</v>
      </c>
      <c r="B102" s="38" t="s">
        <v>179</v>
      </c>
      <c r="C102" s="54" t="s">
        <v>117</v>
      </c>
      <c r="D102" s="38" t="s">
        <v>118</v>
      </c>
      <c r="E102" s="38">
        <v>1</v>
      </c>
      <c r="F102" s="38" t="s">
        <v>96</v>
      </c>
      <c r="G102" s="38">
        <v>1</v>
      </c>
      <c r="H102" s="38" t="s">
        <v>119</v>
      </c>
      <c r="I102" s="38"/>
      <c r="J102" s="38">
        <v>47</v>
      </c>
      <c r="K102" s="38"/>
      <c r="L102" s="38">
        <v>47</v>
      </c>
      <c r="M102" s="38" t="s">
        <v>119</v>
      </c>
      <c r="N102" s="4">
        <f t="shared" ref="N102:N106" si="46">(IF(F102="OŽ",IF(L102=1,612,IF(L102=2,473.76,IF(L102=3,380.16,IF(L102=4,201.6,IF(L102=5,187.2,IF(L102=6,172.8,IF(L102=7,165,IF(L102=8,160,0))))))))+IF(L102&lt;=8,0,IF(L102&lt;=16,153,IF(L102&lt;=24,120,IF(L102&lt;=32,89,IF(L102&lt;=48,58,0)))))-IF(L102&lt;=8,0,IF(L102&lt;=16,(L102-9)*3.06,IF(L102&lt;=24,(L102-17)*3.06,IF(L102&lt;=32,(L102-25)*3.06,IF(L102&lt;=48,(L102-33)*3.06,0))))),0)+IF(F102="PČ",IF(L102=1,449,IF(L102=2,314.6,IF(L102=3,238,IF(L102=4,172,IF(L102=5,159,IF(L102=6,145,IF(L102=7,132,IF(L102=8,119,0))))))))+IF(L102&lt;=8,0,IF(L102&lt;=16,88,IF(L102&lt;=24,55,IF(L102&lt;=32,22,0))))-IF(L102&lt;=8,0,IF(L102&lt;=16,(L102-9)*2.245,IF(L102&lt;=24,(L102-17)*2.245,IF(L102&lt;=32,(L102-25)*2.245,0)))),0)+IF(F102="PČneol",IF(L102=1,85,IF(L102=2,64.61,IF(L102=3,50.76,IF(L102=4,16.25,IF(L102=5,15,IF(L102=6,13.75,IF(L102=7,12.5,IF(L102=8,11.25,0))))))))+IF(L102&lt;=8,0,IF(L102&lt;=16,9,0))-IF(L102&lt;=8,0,IF(L102&lt;=16,(L102-9)*0.425,0)),0)+IF(F102="PŽ",IF(L102=1,85,IF(L102=2,59.5,IF(L102=3,45,IF(L102=4,32.5,IF(L102=5,30,IF(L102=6,27.5,IF(L102=7,25,IF(L102=8,22.5,0))))))))+IF(L102&lt;=8,0,IF(L102&lt;=16,19,IF(L102&lt;=24,13,IF(L102&lt;=32,8,0))))-IF(L102&lt;=8,0,IF(L102&lt;=16,(L102-9)*0.425,IF(L102&lt;=24,(L102-17)*0.425,IF(L102&lt;=32,(L102-25)*0.425,0)))),0)+IF(F102="EČ",IF(L102=1,204,IF(L102=2,156.24,IF(L102=3,123.84,IF(L102=4,72,IF(L102=5,66,IF(L102=6,60,IF(L102=7,54,IF(L102=8,48,0))))))))+IF(L102&lt;=8,0,IF(L102&lt;=16,40,IF(L102&lt;=24,25,0)))-IF(L102&lt;=8,0,IF(L102&lt;=16,(L102-9)*1.02,IF(L102&lt;=24,(L102-17)*1.02,0))),0)+IF(F102="EČneol",IF(L102=1,68,IF(L102=2,51.69,IF(L102=3,40.61,IF(L102=4,13,IF(L102=5,12,IF(L102=6,11,IF(L102=7,10,IF(L102=8,9,0)))))))))+IF(F102="EŽ",IF(L102=1,68,IF(L102=2,47.6,IF(L102=3,36,IF(L102=4,18,IF(L102=5,16.5,IF(L102=6,15,IF(L102=7,13.5,IF(L102=8,12,0))))))))+IF(L102&lt;=8,0,IF(L102&lt;=16,10,IF(L102&lt;=24,6,0)))-IF(L102&lt;=8,0,IF(L102&lt;=16,(L102-9)*0.34,IF(L102&lt;=24,(L102-17)*0.34,0))),0)+IF(F102="PT",IF(L102=1,68,IF(L102=2,52.08,IF(L102=3,41.28,IF(L102=4,24,IF(L102=5,22,IF(L102=6,20,IF(L102=7,18,IF(L102=8,16,0))))))))+IF(L102&lt;=8,0,IF(L102&lt;=16,13,IF(L102&lt;=24,9,IF(L102&lt;=32,4,0))))-IF(L102&lt;=8,0,IF(L102&lt;=16,(L102-9)*0.34,IF(L102&lt;=24,(L102-17)*0.34,IF(L102&lt;=32,(L102-25)*0.34,0)))),0)+IF(F102="JOŽ",IF(L102=1,85,IF(L102=2,59.5,IF(L102=3,45,IF(L102=4,32.5,IF(L102=5,30,IF(L102=6,27.5,IF(L102=7,25,IF(L102=8,22.5,0))))))))+IF(L102&lt;=8,0,IF(L102&lt;=16,19,IF(L102&lt;=24,13,0)))-IF(L102&lt;=8,0,IF(L102&lt;=16,(L102-9)*0.425,IF(L102&lt;=24,(L102-17)*0.425,0))),0)+IF(F102="JPČ",IF(L102=1,68,IF(L102=2,47.6,IF(L102=3,36,IF(L102=4,26,IF(L102=5,24,IF(L102=6,22,IF(L102=7,20,IF(L102=8,18,0))))))))+IF(L102&lt;=8,0,IF(L102&lt;=16,13,IF(L102&lt;=24,9,0)))-IF(L102&lt;=8,0,IF(L102&lt;=16,(L102-9)*0.34,IF(L102&lt;=24,(L102-17)*0.34,0))),0)+IF(F102="JEČ",IF(L102=1,34,IF(L102=2,26.04,IF(L102=3,20.6,IF(L102=4,12,IF(L102=5,11,IF(L102=6,10,IF(L102=7,9,IF(L102=8,8,0))))))))+IF(L102&lt;=8,0,IF(L102&lt;=16,6,0))-IF(L102&lt;=8,0,IF(L102&lt;=16,(L102-9)*0.17,0)),0)+IF(F102="JEOF",IF(L102=1,34,IF(L102=2,26.04,IF(L102=3,20.6,IF(L102=4,12,IF(L102=5,11,IF(L102=6,10,IF(L102=7,9,IF(L102=8,8,0))))))))+IF(L102&lt;=8,0,IF(L102&lt;=16,6,0))-IF(L102&lt;=8,0,IF(L102&lt;=16,(L102-9)*0.17,0)),0)+IF(F102="JnPČ",IF(L102=1,51,IF(L102=2,35.7,IF(L102=3,27,IF(L102=4,19.5,IF(L102=5,18,IF(L102=6,16.5,IF(L102=7,15,IF(L102=8,13.5,0))))))))+IF(L102&lt;=8,0,IF(L102&lt;=16,10,0))-IF(L102&lt;=8,0,IF(L102&lt;=16,(L102-9)*0.255,0)),0)+IF(F102="JnEČ",IF(L102=1,25.5,IF(L102=2,19.53,IF(L102=3,15.48,IF(L102=4,9,IF(L102=5,8.25,IF(L102=6,7.5,IF(L102=7,6.75,IF(L102=8,6,0))))))))+IF(L102&lt;=8,0,IF(L102&lt;=16,5,0))-IF(L102&lt;=8,0,IF(L102&lt;=16,(L102-9)*0.1275,0)),0)+IF(F102="JčPČ",IF(L102=1,21.25,IF(L102=2,14.5,IF(L102=3,11.5,IF(L102=4,7,IF(L102=5,6.5,IF(L102=6,6,IF(L102=7,5.5,IF(L102=8,5,0))))))))+IF(L102&lt;=8,0,IF(L102&lt;=16,4,0))-IF(L102&lt;=8,0,IF(L102&lt;=16,(L102-9)*0.10625,0)),0)+IF(F102="JčEČ",IF(L102=1,17,IF(L102=2,13.02,IF(L102=3,10.32,IF(L102=4,6,IF(L102=5,5.5,IF(L102=6,5,IF(L102=7,4.5,IF(L102=8,4,0))))))))+IF(L102&lt;=8,0,IF(L102&lt;=16,3,0))-IF(L102&lt;=8,0,IF(L102&lt;=16,(L102-9)*0.085,0)),0)+IF(F102="NEAK",IF(L102=1,11.48,IF(L102=2,8.79,IF(L102=3,6.97,IF(L102=4,4.05,IF(L102=5,3.71,IF(L102=6,3.38,IF(L102=7,3.04,IF(L102=8,2.7,0))))))))+IF(L102&lt;=8,0,IF(L102&lt;=16,2,IF(L102&lt;=24,1.3,0)))-IF(L102&lt;=8,0,IF(L102&lt;=16,(L102-9)*0.0574,IF(L102&lt;=24,(L102-17)*0.0574,0))),0))*IF(L102&lt;4,1,IF(OR(F102="PČ",F102="PŽ",F102="PT"),IF(J102&lt;32,J102/32,1),1))* IF(L102&lt;4,1,IF(OR(F102="EČ",F102="EŽ",F102="JOŽ",F102="JPČ",F102="NEAK"),IF(J102&lt;24,J102/24,1),1))*IF(L102&lt;4,1,IF(OR(F102="PČneol",F102="JEČ",F102="JEOF",F102="JnPČ",F102="JnEČ",F102="JčPČ",F102="JčEČ"),IF(J102&lt;16,J102/16,1),1))*IF(L102&lt;4,1,IF(F102="EČneol",IF(J102&lt;8,J102/8,1),1))</f>
        <v>0</v>
      </c>
      <c r="O102" s="11">
        <f t="shared" ref="O102:O106" si="47">IF(F102="OŽ",N102,IF(H102="Ne",IF(J102*0.3&lt;=J102-L102,N102,0),IF(J102*0.1&lt;=J102-L102,N102,0)))</f>
        <v>0</v>
      </c>
      <c r="P102" s="5">
        <f t="shared" ref="P102:P106" si="48">IF(O102=0,0,IF(F102="OŽ",IF(L102&gt;47,0,IF(J102&gt;47,(48-L102)*1.836,((48-L102)-(48-J102))*1.836)),0)+IF(F102="PČ",IF(L102&gt;31,0,IF(J102&gt;31,(32-L102)*1.347,((32-L102)-(32-J102))*1.347)),0)+ IF(F102="PČneol",IF(L102&gt;15,0,IF(J102&gt;15,(16-L102)*0.255,((16-L102)-(16-J102))*0.255)),0)+IF(F102="PŽ",IF(L102&gt;31,0,IF(J102&gt;31,(32-L102)*0.255,((32-L102)-(32-J102))*0.255)),0)+IF(F102="EČ",IF(L102&gt;23,0,IF(J102&gt;23,(24-L102)*0.612,((24-L102)-(24-J102))*0.612)),0)+IF(F102="EČneol",IF(L102&gt;7,0,IF(J102&gt;7,(8-L102)*0.204,((8-L102)-(8-J102))*0.204)),0)+IF(F102="EŽ",IF(L102&gt;23,0,IF(J102&gt;23,(24-L102)*0.204,((24-L102)-(24-J102))*0.204)),0)+IF(F102="PT",IF(L102&gt;31,0,IF(J102&gt;31,(32-L102)*0.204,((32-L102)-(32-J102))*0.204)),0)+IF(F102="JOŽ",IF(L102&gt;23,0,IF(J102&gt;23,(24-L102)*0.255,((24-L102)-(24-J102))*0.255)),0)+IF(F102="JPČ",IF(L102&gt;23,0,IF(J102&gt;23,(24-L102)*0.204,((24-L102)-(24-J102))*0.204)),0)+IF(F102="JEČ",IF(L102&gt;15,0,IF(J102&gt;15,(16-L102)*0.102,((16-L102)-(16-J102))*0.102)),0)+IF(F102="JEOF",IF(L102&gt;15,0,IF(J102&gt;15,(16-L102)*0.102,((16-L102)-(16-J102))*0.102)),0)+IF(F102="JnPČ",IF(L102&gt;15,0,IF(J102&gt;15,(16-L102)*0.153,((16-L102)-(16-J102))*0.153)),0)+IF(F102="JnEČ",IF(L102&gt;15,0,IF(J102&gt;15,(16-L102)*0.0765,((16-L102)-(16-J102))*0.0765)),0)+IF(F102="JčPČ",IF(L102&gt;15,0,IF(J102&gt;15,(16-L102)*0.06375,((16-L102)-(16-J102))*0.06375)),0)+IF(F102="JčEČ",IF(L102&gt;15,0,IF(J102&gt;15,(16-L102)*0.051,((16-L102)-(16-J102))*0.051)),0)+IF(F102="NEAK",IF(L102&gt;23,0,IF(J102&gt;23,(24-L102)*0.03444,((24-L102)-(24-J102))*0.03444)),0))</f>
        <v>0</v>
      </c>
      <c r="Q102" s="13">
        <f t="shared" ref="Q102:Q106" si="49">IF(ISERROR(P102*100/N102),0,(P102*100/N102))</f>
        <v>0</v>
      </c>
      <c r="R102" s="12">
        <f t="shared" ref="R102:R106" si="50">IF(Q102&lt;=30,O102+P102,O102+O102*0.3)*IF(G102=1,0.4,IF(G102=2,0.75,IF(G102="1 (kas 4 m. 1 k. nerengiamos)",0.52,1)))*IF(D102="olimpinė",1,IF(M102="Ne",0.5,1))*IF(OR(A$5="Lietuvos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federacija"),IF(OR(J102&lt;8,K102&lt;16),0,1),1)*E102*IF(I102&lt;=1,1,1/I102)*IF(OR(A$5="Lietuvos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103" spans="1:18" s="10" customFormat="1">
      <c r="A103" s="38">
        <v>2</v>
      </c>
      <c r="B103" s="38" t="s">
        <v>121</v>
      </c>
      <c r="C103" s="54" t="s">
        <v>117</v>
      </c>
      <c r="D103" s="38" t="s">
        <v>118</v>
      </c>
      <c r="E103" s="38">
        <v>1</v>
      </c>
      <c r="F103" s="38" t="s">
        <v>96</v>
      </c>
      <c r="G103" s="38">
        <v>1</v>
      </c>
      <c r="H103" s="38" t="s">
        <v>119</v>
      </c>
      <c r="I103" s="38"/>
      <c r="J103" s="38">
        <v>47</v>
      </c>
      <c r="K103" s="38"/>
      <c r="L103" s="38">
        <v>6</v>
      </c>
      <c r="M103" s="38" t="s">
        <v>119</v>
      </c>
      <c r="N103" s="4">
        <f t="shared" si="46"/>
        <v>60</v>
      </c>
      <c r="O103" s="11">
        <f t="shared" si="47"/>
        <v>60</v>
      </c>
      <c r="P103" s="5">
        <f t="shared" si="48"/>
        <v>11.016</v>
      </c>
      <c r="Q103" s="13">
        <f t="shared" si="49"/>
        <v>18.36</v>
      </c>
      <c r="R103" s="12">
        <f t="shared" si="50"/>
        <v>28.974528000000007</v>
      </c>
    </row>
    <row r="104" spans="1:18" s="10" customFormat="1">
      <c r="A104" s="38">
        <v>3</v>
      </c>
      <c r="B104" s="38" t="s">
        <v>136</v>
      </c>
      <c r="C104" s="54" t="s">
        <v>117</v>
      </c>
      <c r="D104" s="38" t="s">
        <v>118</v>
      </c>
      <c r="E104" s="38">
        <v>1</v>
      </c>
      <c r="F104" s="38" t="s">
        <v>96</v>
      </c>
      <c r="G104" s="38">
        <v>1</v>
      </c>
      <c r="H104" s="38" t="s">
        <v>119</v>
      </c>
      <c r="I104" s="38"/>
      <c r="J104" s="38">
        <v>47</v>
      </c>
      <c r="K104" s="38"/>
      <c r="L104" s="38">
        <v>31</v>
      </c>
      <c r="M104" s="38" t="s">
        <v>119</v>
      </c>
      <c r="N104" s="4">
        <f t="shared" si="46"/>
        <v>0</v>
      </c>
      <c r="O104" s="11">
        <f t="shared" si="47"/>
        <v>0</v>
      </c>
      <c r="P104" s="5">
        <f t="shared" si="48"/>
        <v>0</v>
      </c>
      <c r="Q104" s="13">
        <f t="shared" si="49"/>
        <v>0</v>
      </c>
      <c r="R104" s="12">
        <f t="shared" si="50"/>
        <v>0</v>
      </c>
    </row>
    <row r="105" spans="1:18" s="10" customFormat="1">
      <c r="A105" s="38">
        <v>4</v>
      </c>
      <c r="B105" s="38" t="s">
        <v>205</v>
      </c>
      <c r="C105" s="54" t="s">
        <v>117</v>
      </c>
      <c r="D105" s="38" t="s">
        <v>118</v>
      </c>
      <c r="E105" s="38">
        <v>1</v>
      </c>
      <c r="F105" s="38" t="s">
        <v>96</v>
      </c>
      <c r="G105" s="38">
        <v>1</v>
      </c>
      <c r="H105" s="38" t="s">
        <v>169</v>
      </c>
      <c r="I105" s="38"/>
      <c r="J105" s="38">
        <v>47</v>
      </c>
      <c r="K105" s="38"/>
      <c r="L105" s="38">
        <v>37</v>
      </c>
      <c r="M105" s="38" t="s">
        <v>119</v>
      </c>
      <c r="N105" s="4">
        <f t="shared" si="46"/>
        <v>0</v>
      </c>
      <c r="O105" s="11">
        <f t="shared" si="47"/>
        <v>0</v>
      </c>
      <c r="P105" s="5">
        <f t="shared" si="48"/>
        <v>0</v>
      </c>
      <c r="Q105" s="13">
        <f t="shared" si="49"/>
        <v>0</v>
      </c>
      <c r="R105" s="12">
        <f t="shared" si="50"/>
        <v>0</v>
      </c>
    </row>
    <row r="106" spans="1:18" s="10" customFormat="1">
      <c r="A106" s="38">
        <v>5</v>
      </c>
      <c r="B106" s="38" t="s">
        <v>122</v>
      </c>
      <c r="C106" s="54" t="s">
        <v>117</v>
      </c>
      <c r="D106" s="38" t="s">
        <v>118</v>
      </c>
      <c r="E106" s="38">
        <v>1</v>
      </c>
      <c r="F106" s="38" t="s">
        <v>96</v>
      </c>
      <c r="G106" s="38">
        <v>1</v>
      </c>
      <c r="H106" s="38" t="s">
        <v>119</v>
      </c>
      <c r="I106" s="38"/>
      <c r="J106" s="38">
        <v>53</v>
      </c>
      <c r="K106" s="38"/>
      <c r="L106" s="38">
        <v>5</v>
      </c>
      <c r="M106" s="38" t="s">
        <v>119</v>
      </c>
      <c r="N106" s="4">
        <f t="shared" si="46"/>
        <v>66</v>
      </c>
      <c r="O106" s="11">
        <f t="shared" si="47"/>
        <v>66</v>
      </c>
      <c r="P106" s="5">
        <f t="shared" si="48"/>
        <v>11.628</v>
      </c>
      <c r="Q106" s="13">
        <f t="shared" si="49"/>
        <v>17.618181818181817</v>
      </c>
      <c r="R106" s="12">
        <f t="shared" si="50"/>
        <v>31.672224000000003</v>
      </c>
    </row>
    <row r="107" spans="1:18" s="10" customFormat="1" ht="15.75" customHeight="1">
      <c r="A107" s="62" t="s">
        <v>3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  <c r="R107" s="12">
        <f>SUM(R102:R106)</f>
        <v>60.646752000000006</v>
      </c>
    </row>
    <row r="108" spans="1:18" s="10" customFormat="1" ht="15.75" customHeight="1">
      <c r="A108" s="57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1:18" s="10" customFormat="1">
      <c r="A109" s="71" t="s">
        <v>216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53"/>
    </row>
    <row r="110" spans="1:18" s="10" customFormat="1">
      <c r="A110" s="65" t="s">
        <v>217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53"/>
    </row>
    <row r="111" spans="1:18" s="10" customFormat="1">
      <c r="A111" s="38">
        <v>1</v>
      </c>
      <c r="B111" s="38" t="s">
        <v>136</v>
      </c>
      <c r="C111" s="54" t="s">
        <v>117</v>
      </c>
      <c r="D111" s="38" t="s">
        <v>118</v>
      </c>
      <c r="E111" s="38">
        <v>1</v>
      </c>
      <c r="F111" s="38" t="s">
        <v>101</v>
      </c>
      <c r="G111" s="38">
        <v>1</v>
      </c>
      <c r="H111" s="38" t="s">
        <v>169</v>
      </c>
      <c r="I111" s="38"/>
      <c r="J111" s="38">
        <v>22</v>
      </c>
      <c r="K111" s="38"/>
      <c r="L111" s="38">
        <v>3</v>
      </c>
      <c r="M111" s="38" t="s">
        <v>119</v>
      </c>
      <c r="N111" s="4">
        <f t="shared" ref="N111:N112" si="51">(IF(F111="OŽ",IF(L111=1,612,IF(L111=2,473.76,IF(L111=3,380.16,IF(L111=4,201.6,IF(L111=5,187.2,IF(L111=6,172.8,IF(L111=7,165,IF(L111=8,160,0))))))))+IF(L111&lt;=8,0,IF(L111&lt;=16,153,IF(L111&lt;=24,120,IF(L111&lt;=32,89,IF(L111&lt;=48,58,0)))))-IF(L111&lt;=8,0,IF(L111&lt;=16,(L111-9)*3.06,IF(L111&lt;=24,(L111-17)*3.06,IF(L111&lt;=32,(L111-25)*3.06,IF(L111&lt;=48,(L111-33)*3.06,0))))),0)+IF(F111="PČ",IF(L111=1,449,IF(L111=2,314.6,IF(L111=3,238,IF(L111=4,172,IF(L111=5,159,IF(L111=6,145,IF(L111=7,132,IF(L111=8,119,0))))))))+IF(L111&lt;=8,0,IF(L111&lt;=16,88,IF(L111&lt;=24,55,IF(L111&lt;=32,22,0))))-IF(L111&lt;=8,0,IF(L111&lt;=16,(L111-9)*2.245,IF(L111&lt;=24,(L111-17)*2.245,IF(L111&lt;=32,(L111-25)*2.245,0)))),0)+IF(F111="PČneol",IF(L111=1,85,IF(L111=2,64.61,IF(L111=3,50.76,IF(L111=4,16.25,IF(L111=5,15,IF(L111=6,13.75,IF(L111=7,12.5,IF(L111=8,11.25,0))))))))+IF(L111&lt;=8,0,IF(L111&lt;=16,9,0))-IF(L111&lt;=8,0,IF(L111&lt;=16,(L111-9)*0.425,0)),0)+IF(F111="PŽ",IF(L111=1,85,IF(L111=2,59.5,IF(L111=3,45,IF(L111=4,32.5,IF(L111=5,30,IF(L111=6,27.5,IF(L111=7,25,IF(L111=8,22.5,0))))))))+IF(L111&lt;=8,0,IF(L111&lt;=16,19,IF(L111&lt;=24,13,IF(L111&lt;=32,8,0))))-IF(L111&lt;=8,0,IF(L111&lt;=16,(L111-9)*0.425,IF(L111&lt;=24,(L111-17)*0.425,IF(L111&lt;=32,(L111-25)*0.425,0)))),0)+IF(F111="EČ",IF(L111=1,204,IF(L111=2,156.24,IF(L111=3,123.84,IF(L111=4,72,IF(L111=5,66,IF(L111=6,60,IF(L111=7,54,IF(L111=8,48,0))))))))+IF(L111&lt;=8,0,IF(L111&lt;=16,40,IF(L111&lt;=24,25,0)))-IF(L111&lt;=8,0,IF(L111&lt;=16,(L111-9)*1.02,IF(L111&lt;=24,(L111-17)*1.02,0))),0)+IF(F111="EČneol",IF(L111=1,68,IF(L111=2,51.69,IF(L111=3,40.61,IF(L111=4,13,IF(L111=5,12,IF(L111=6,11,IF(L111=7,10,IF(L111=8,9,0)))))))))+IF(F111="EŽ",IF(L111=1,68,IF(L111=2,47.6,IF(L111=3,36,IF(L111=4,18,IF(L111=5,16.5,IF(L111=6,15,IF(L111=7,13.5,IF(L111=8,12,0))))))))+IF(L111&lt;=8,0,IF(L111&lt;=16,10,IF(L111&lt;=24,6,0)))-IF(L111&lt;=8,0,IF(L111&lt;=16,(L111-9)*0.34,IF(L111&lt;=24,(L111-17)*0.34,0))),0)+IF(F111="PT",IF(L111=1,68,IF(L111=2,52.08,IF(L111=3,41.28,IF(L111=4,24,IF(L111=5,22,IF(L111=6,20,IF(L111=7,18,IF(L111=8,16,0))))))))+IF(L111&lt;=8,0,IF(L111&lt;=16,13,IF(L111&lt;=24,9,IF(L111&lt;=32,4,0))))-IF(L111&lt;=8,0,IF(L111&lt;=16,(L111-9)*0.34,IF(L111&lt;=24,(L111-17)*0.34,IF(L111&lt;=32,(L111-25)*0.34,0)))),0)+IF(F111="JOŽ",IF(L111=1,85,IF(L111=2,59.5,IF(L111=3,45,IF(L111=4,32.5,IF(L111=5,30,IF(L111=6,27.5,IF(L111=7,25,IF(L111=8,22.5,0))))))))+IF(L111&lt;=8,0,IF(L111&lt;=16,19,IF(L111&lt;=24,13,0)))-IF(L111&lt;=8,0,IF(L111&lt;=16,(L111-9)*0.425,IF(L111&lt;=24,(L111-17)*0.425,0))),0)+IF(F111="JPČ",IF(L111=1,68,IF(L111=2,47.6,IF(L111=3,36,IF(L111=4,26,IF(L111=5,24,IF(L111=6,22,IF(L111=7,20,IF(L111=8,18,0))))))))+IF(L111&lt;=8,0,IF(L111&lt;=16,13,IF(L111&lt;=24,9,0)))-IF(L111&lt;=8,0,IF(L111&lt;=16,(L111-9)*0.34,IF(L111&lt;=24,(L111-17)*0.34,0))),0)+IF(F111="JEČ",IF(L111=1,34,IF(L111=2,26.04,IF(L111=3,20.6,IF(L111=4,12,IF(L111=5,11,IF(L111=6,10,IF(L111=7,9,IF(L111=8,8,0))))))))+IF(L111&lt;=8,0,IF(L111&lt;=16,6,0))-IF(L111&lt;=8,0,IF(L111&lt;=16,(L111-9)*0.17,0)),0)+IF(F111="JEOF",IF(L111=1,34,IF(L111=2,26.04,IF(L111=3,20.6,IF(L111=4,12,IF(L111=5,11,IF(L111=6,10,IF(L111=7,9,IF(L111=8,8,0))))))))+IF(L111&lt;=8,0,IF(L111&lt;=16,6,0))-IF(L111&lt;=8,0,IF(L111&lt;=16,(L111-9)*0.17,0)),0)+IF(F111="JnPČ",IF(L111=1,51,IF(L111=2,35.7,IF(L111=3,27,IF(L111=4,19.5,IF(L111=5,18,IF(L111=6,16.5,IF(L111=7,15,IF(L111=8,13.5,0))))))))+IF(L111&lt;=8,0,IF(L111&lt;=16,10,0))-IF(L111&lt;=8,0,IF(L111&lt;=16,(L111-9)*0.255,0)),0)+IF(F111="JnEČ",IF(L111=1,25.5,IF(L111=2,19.53,IF(L111=3,15.48,IF(L111=4,9,IF(L111=5,8.25,IF(L111=6,7.5,IF(L111=7,6.75,IF(L111=8,6,0))))))))+IF(L111&lt;=8,0,IF(L111&lt;=16,5,0))-IF(L111&lt;=8,0,IF(L111&lt;=16,(L111-9)*0.1275,0)),0)+IF(F111="JčPČ",IF(L111=1,21.25,IF(L111=2,14.5,IF(L111=3,11.5,IF(L111=4,7,IF(L111=5,6.5,IF(L111=6,6,IF(L111=7,5.5,IF(L111=8,5,0))))))))+IF(L111&lt;=8,0,IF(L111&lt;=16,4,0))-IF(L111&lt;=8,0,IF(L111&lt;=16,(L111-9)*0.10625,0)),0)+IF(F111="JčEČ",IF(L111=1,17,IF(L111=2,13.02,IF(L111=3,10.32,IF(L111=4,6,IF(L111=5,5.5,IF(L111=6,5,IF(L111=7,4.5,IF(L111=8,4,0))))))))+IF(L111&lt;=8,0,IF(L111&lt;=16,3,0))-IF(L111&lt;=8,0,IF(L111&lt;=16,(L111-9)*0.085,0)),0)+IF(F111="NEAK",IF(L111=1,11.48,IF(L111=2,8.79,IF(L111=3,6.97,IF(L111=4,4.05,IF(L111=5,3.71,IF(L111=6,3.38,IF(L111=7,3.04,IF(L111=8,2.7,0))))))))+IF(L111&lt;=8,0,IF(L111&lt;=16,2,IF(L111&lt;=24,1.3,0)))-IF(L111&lt;=8,0,IF(L111&lt;=16,(L111-9)*0.0574,IF(L111&lt;=24,(L111-17)*0.0574,0))),0))*IF(L111&lt;4,1,IF(OR(F111="PČ",F111="PŽ",F111="PT"),IF(J111&lt;32,J111/32,1),1))* IF(L111&lt;4,1,IF(OR(F111="EČ",F111="EŽ",F111="JOŽ",F111="JPČ",F111="NEAK"),IF(J111&lt;24,J111/24,1),1))*IF(L111&lt;4,1,IF(OR(F111="PČneol",F111="JEČ",F111="JEOF",F111="JnPČ",F111="JnEČ",F111="JčPČ",F111="JčEČ"),IF(J111&lt;16,J111/16,1),1))*IF(L111&lt;4,1,IF(F111="EČneol",IF(J111&lt;8,J111/8,1),1))</f>
        <v>20.6</v>
      </c>
      <c r="O111" s="11">
        <f t="shared" ref="O111:O112" si="52">IF(F111="OŽ",N111,IF(H111="Ne",IF(J111*0.3&lt;=J111-L111,N111,0),IF(J111*0.1&lt;=J111-L111,N111,0)))</f>
        <v>20.6</v>
      </c>
      <c r="P111" s="5">
        <f t="shared" ref="P111:P112" si="53">IF(O111=0,0,IF(F111="OŽ",IF(L111&gt;47,0,IF(J111&gt;47,(48-L111)*1.836,((48-L111)-(48-J111))*1.836)),0)+IF(F111="PČ",IF(L111&gt;31,0,IF(J111&gt;31,(32-L111)*1.347,((32-L111)-(32-J111))*1.347)),0)+ IF(F111="PČneol",IF(L111&gt;15,0,IF(J111&gt;15,(16-L111)*0.255,((16-L111)-(16-J111))*0.255)),0)+IF(F111="PŽ",IF(L111&gt;31,0,IF(J111&gt;31,(32-L111)*0.255,((32-L111)-(32-J111))*0.255)),0)+IF(F111="EČ",IF(L111&gt;23,0,IF(J111&gt;23,(24-L111)*0.612,((24-L111)-(24-J111))*0.612)),0)+IF(F111="EČneol",IF(L111&gt;7,0,IF(J111&gt;7,(8-L111)*0.204,((8-L111)-(8-J111))*0.204)),0)+IF(F111="EŽ",IF(L111&gt;23,0,IF(J111&gt;23,(24-L111)*0.204,((24-L111)-(24-J111))*0.204)),0)+IF(F111="PT",IF(L111&gt;31,0,IF(J111&gt;31,(32-L111)*0.204,((32-L111)-(32-J111))*0.204)),0)+IF(F111="JOŽ",IF(L111&gt;23,0,IF(J111&gt;23,(24-L111)*0.255,((24-L111)-(24-J111))*0.255)),0)+IF(F111="JPČ",IF(L111&gt;23,0,IF(J111&gt;23,(24-L111)*0.204,((24-L111)-(24-J111))*0.204)),0)+IF(F111="JEČ",IF(L111&gt;15,0,IF(J111&gt;15,(16-L111)*0.102,((16-L111)-(16-J111))*0.102)),0)+IF(F111="JEOF",IF(L111&gt;15,0,IF(J111&gt;15,(16-L111)*0.102,((16-L111)-(16-J111))*0.102)),0)+IF(F111="JnPČ",IF(L111&gt;15,0,IF(J111&gt;15,(16-L111)*0.153,((16-L111)-(16-J111))*0.153)),0)+IF(F111="JnEČ",IF(L111&gt;15,0,IF(J111&gt;15,(16-L111)*0.0765,((16-L111)-(16-J111))*0.0765)),0)+IF(F111="JčPČ",IF(L111&gt;15,0,IF(J111&gt;15,(16-L111)*0.06375,((16-L111)-(16-J111))*0.06375)),0)+IF(F111="JčEČ",IF(L111&gt;15,0,IF(J111&gt;15,(16-L111)*0.051,((16-L111)-(16-J111))*0.051)),0)+IF(F111="NEAK",IF(L111&gt;23,0,IF(J111&gt;23,(24-L111)*0.03444,((24-L111)-(24-J111))*0.03444)),0))</f>
        <v>1.3259999999999998</v>
      </c>
      <c r="Q111" s="13">
        <f t="shared" ref="Q111:Q112" si="54">IF(ISERROR(P111*100/N111),0,(P111*100/N111))</f>
        <v>6.4368932038834945</v>
      </c>
      <c r="R111" s="12">
        <f t="shared" ref="R111" si="55">IF(Q111&lt;=30,O111+P111,O111+O111*0.3)*IF(G111=1,0.4,IF(G111=2,0.75,IF(G111="1 (kas 4 m. 1 k. nerengiamos)",0.52,1)))*IF(D111="olimpinė",1,IF(M111="Ne",0.5,1))*IF(OR(A$5="Lietuvos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federacija"),IF(OR(J111&lt;8,K111&lt;16),0,1),1)*E111*IF(I111&lt;=1,1,1/I111)*IF(OR(A$5="Lietuvos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8.9458080000000013</v>
      </c>
    </row>
    <row r="112" spans="1:18" s="10" customFormat="1">
      <c r="A112" s="38">
        <v>2</v>
      </c>
      <c r="B112" s="38" t="s">
        <v>210</v>
      </c>
      <c r="C112" s="54" t="s">
        <v>117</v>
      </c>
      <c r="D112" s="38" t="s">
        <v>118</v>
      </c>
      <c r="E112" s="38">
        <v>1</v>
      </c>
      <c r="F112" s="38" t="s">
        <v>101</v>
      </c>
      <c r="G112" s="38">
        <v>1</v>
      </c>
      <c r="H112" s="38" t="s">
        <v>169</v>
      </c>
      <c r="I112" s="38"/>
      <c r="J112" s="38">
        <v>22</v>
      </c>
      <c r="K112" s="38"/>
      <c r="L112" s="38">
        <v>22</v>
      </c>
      <c r="M112" s="38" t="s">
        <v>119</v>
      </c>
      <c r="N112" s="4">
        <f t="shared" si="51"/>
        <v>0</v>
      </c>
      <c r="O112" s="11">
        <f t="shared" si="52"/>
        <v>0</v>
      </c>
      <c r="P112" s="5">
        <f t="shared" si="53"/>
        <v>0</v>
      </c>
      <c r="Q112" s="13">
        <f t="shared" si="54"/>
        <v>0</v>
      </c>
      <c r="R112" s="12">
        <f>IF(Q112&lt;=30,O112+P112,O112+O112*0.3)*IF(G112=1,0.4,IF(G112=2,0.75,IF(G112="1 (kas 4 m. 1 k. nerengiamos)",0.52,1)))*IF(D112="olimpinė",1,IF(M112="Ne",0.5,1))*IF(OR(A$5="Lietuvos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federacija"),IF(OR(J112&lt;8,K112&lt;16),0,1),1)*E112*IF(I112&lt;=1,1,1/I112)*IF(OR(A$5="Lietuvos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113" spans="1:18" s="10" customFormat="1" ht="15.75" customHeight="1">
      <c r="A113" s="62" t="s">
        <v>3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4"/>
      <c r="R113" s="12">
        <f>SUM(R111:R112)</f>
        <v>8.9458080000000013</v>
      </c>
    </row>
    <row r="114" spans="1:18" s="10" customFormat="1">
      <c r="A114" s="71" t="s">
        <v>218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53"/>
    </row>
    <row r="115" spans="1:18" s="10" customFormat="1">
      <c r="A115" s="65" t="s">
        <v>219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53"/>
    </row>
    <row r="116" spans="1:18" s="10" customFormat="1">
      <c r="A116" s="38">
        <v>1</v>
      </c>
      <c r="B116" s="38" t="s">
        <v>220</v>
      </c>
      <c r="C116" s="54" t="s">
        <v>117</v>
      </c>
      <c r="D116" s="38" t="s">
        <v>118</v>
      </c>
      <c r="E116" s="38">
        <v>1</v>
      </c>
      <c r="F116" s="38" t="s">
        <v>102</v>
      </c>
      <c r="G116" s="38">
        <v>1</v>
      </c>
      <c r="H116" s="38" t="s">
        <v>119</v>
      </c>
      <c r="I116" s="38"/>
      <c r="J116" s="38">
        <v>43</v>
      </c>
      <c r="K116" s="38"/>
      <c r="L116" s="38">
        <v>29</v>
      </c>
      <c r="M116" s="38" t="s">
        <v>119</v>
      </c>
      <c r="N116" s="4">
        <f t="shared" ref="N116:N122" si="56">(IF(F116="OŽ",IF(L116=1,612,IF(L116=2,473.76,IF(L116=3,380.16,IF(L116=4,201.6,IF(L116=5,187.2,IF(L116=6,172.8,IF(L116=7,165,IF(L116=8,160,0))))))))+IF(L116&lt;=8,0,IF(L116&lt;=16,153,IF(L116&lt;=24,120,IF(L116&lt;=32,89,IF(L116&lt;=48,58,0)))))-IF(L116&lt;=8,0,IF(L116&lt;=16,(L116-9)*3.06,IF(L116&lt;=24,(L116-17)*3.06,IF(L116&lt;=32,(L116-25)*3.06,IF(L116&lt;=48,(L116-33)*3.06,0))))),0)+IF(F116="PČ",IF(L116=1,449,IF(L116=2,314.6,IF(L116=3,238,IF(L116=4,172,IF(L116=5,159,IF(L116=6,145,IF(L116=7,132,IF(L116=8,119,0))))))))+IF(L116&lt;=8,0,IF(L116&lt;=16,88,IF(L116&lt;=24,55,IF(L116&lt;=32,22,0))))-IF(L116&lt;=8,0,IF(L116&lt;=16,(L116-9)*2.245,IF(L116&lt;=24,(L116-17)*2.245,IF(L116&lt;=32,(L116-25)*2.245,0)))),0)+IF(F116="PČneol",IF(L116=1,85,IF(L116=2,64.61,IF(L116=3,50.76,IF(L116=4,16.25,IF(L116=5,15,IF(L116=6,13.75,IF(L116=7,12.5,IF(L116=8,11.25,0))))))))+IF(L116&lt;=8,0,IF(L116&lt;=16,9,0))-IF(L116&lt;=8,0,IF(L116&lt;=16,(L116-9)*0.425,0)),0)+IF(F116="PŽ",IF(L116=1,85,IF(L116=2,59.5,IF(L116=3,45,IF(L116=4,32.5,IF(L116=5,30,IF(L116=6,27.5,IF(L116=7,25,IF(L116=8,22.5,0))))))))+IF(L116&lt;=8,0,IF(L116&lt;=16,19,IF(L116&lt;=24,13,IF(L116&lt;=32,8,0))))-IF(L116&lt;=8,0,IF(L116&lt;=16,(L116-9)*0.425,IF(L116&lt;=24,(L116-17)*0.425,IF(L116&lt;=32,(L116-25)*0.425,0)))),0)+IF(F116="EČ",IF(L116=1,204,IF(L116=2,156.24,IF(L116=3,123.84,IF(L116=4,72,IF(L116=5,66,IF(L116=6,60,IF(L116=7,54,IF(L116=8,48,0))))))))+IF(L116&lt;=8,0,IF(L116&lt;=16,40,IF(L116&lt;=24,25,0)))-IF(L116&lt;=8,0,IF(L116&lt;=16,(L116-9)*1.02,IF(L116&lt;=24,(L116-17)*1.02,0))),0)+IF(F116="EČneol",IF(L116=1,68,IF(L116=2,51.69,IF(L116=3,40.61,IF(L116=4,13,IF(L116=5,12,IF(L116=6,11,IF(L116=7,10,IF(L116=8,9,0)))))))))+IF(F116="EŽ",IF(L116=1,68,IF(L116=2,47.6,IF(L116=3,36,IF(L116=4,18,IF(L116=5,16.5,IF(L116=6,15,IF(L116=7,13.5,IF(L116=8,12,0))))))))+IF(L116&lt;=8,0,IF(L116&lt;=16,10,IF(L116&lt;=24,6,0)))-IF(L116&lt;=8,0,IF(L116&lt;=16,(L116-9)*0.34,IF(L116&lt;=24,(L116-17)*0.34,0))),0)+IF(F116="PT",IF(L116=1,68,IF(L116=2,52.08,IF(L116=3,41.28,IF(L116=4,24,IF(L116=5,22,IF(L116=6,20,IF(L116=7,18,IF(L116=8,16,0))))))))+IF(L116&lt;=8,0,IF(L116&lt;=16,13,IF(L116&lt;=24,9,IF(L116&lt;=32,4,0))))-IF(L116&lt;=8,0,IF(L116&lt;=16,(L116-9)*0.34,IF(L116&lt;=24,(L116-17)*0.34,IF(L116&lt;=32,(L116-25)*0.34,0)))),0)+IF(F116="JOŽ",IF(L116=1,85,IF(L116=2,59.5,IF(L116=3,45,IF(L116=4,32.5,IF(L116=5,30,IF(L116=6,27.5,IF(L116=7,25,IF(L116=8,22.5,0))))))))+IF(L116&lt;=8,0,IF(L116&lt;=16,19,IF(L116&lt;=24,13,0)))-IF(L116&lt;=8,0,IF(L116&lt;=16,(L116-9)*0.425,IF(L116&lt;=24,(L116-17)*0.425,0))),0)+IF(F116="JPČ",IF(L116=1,68,IF(L116=2,47.6,IF(L116=3,36,IF(L116=4,26,IF(L116=5,24,IF(L116=6,22,IF(L116=7,20,IF(L116=8,18,0))))))))+IF(L116&lt;=8,0,IF(L116&lt;=16,13,IF(L116&lt;=24,9,0)))-IF(L116&lt;=8,0,IF(L116&lt;=16,(L116-9)*0.34,IF(L116&lt;=24,(L116-17)*0.34,0))),0)+IF(F116="JEČ",IF(L116=1,34,IF(L116=2,26.04,IF(L116=3,20.6,IF(L116=4,12,IF(L116=5,11,IF(L116=6,10,IF(L116=7,9,IF(L116=8,8,0))))))))+IF(L116&lt;=8,0,IF(L116&lt;=16,6,0))-IF(L116&lt;=8,0,IF(L116&lt;=16,(L116-9)*0.17,0)),0)+IF(F116="JEOF",IF(L116=1,34,IF(L116=2,26.04,IF(L116=3,20.6,IF(L116=4,12,IF(L116=5,11,IF(L116=6,10,IF(L116=7,9,IF(L116=8,8,0))))))))+IF(L116&lt;=8,0,IF(L116&lt;=16,6,0))-IF(L116&lt;=8,0,IF(L116&lt;=16,(L116-9)*0.17,0)),0)+IF(F116="JnPČ",IF(L116=1,51,IF(L116=2,35.7,IF(L116=3,27,IF(L116=4,19.5,IF(L116=5,18,IF(L116=6,16.5,IF(L116=7,15,IF(L116=8,13.5,0))))))))+IF(L116&lt;=8,0,IF(L116&lt;=16,10,0))-IF(L116&lt;=8,0,IF(L116&lt;=16,(L116-9)*0.255,0)),0)+IF(F116="JnEČ",IF(L116=1,25.5,IF(L116=2,19.53,IF(L116=3,15.48,IF(L116=4,9,IF(L116=5,8.25,IF(L116=6,7.5,IF(L116=7,6.75,IF(L116=8,6,0))))))))+IF(L116&lt;=8,0,IF(L116&lt;=16,5,0))-IF(L116&lt;=8,0,IF(L116&lt;=16,(L116-9)*0.1275,0)),0)+IF(F116="JčPČ",IF(L116=1,21.25,IF(L116=2,14.5,IF(L116=3,11.5,IF(L116=4,7,IF(L116=5,6.5,IF(L116=6,6,IF(L116=7,5.5,IF(L116=8,5,0))))))))+IF(L116&lt;=8,0,IF(L116&lt;=16,4,0))-IF(L116&lt;=8,0,IF(L116&lt;=16,(L116-9)*0.10625,0)),0)+IF(F116="JčEČ",IF(L116=1,17,IF(L116=2,13.02,IF(L116=3,10.32,IF(L116=4,6,IF(L116=5,5.5,IF(L116=6,5,IF(L116=7,4.5,IF(L116=8,4,0))))))))+IF(L116&lt;=8,0,IF(L116&lt;=16,3,0))-IF(L116&lt;=8,0,IF(L116&lt;=16,(L116-9)*0.085,0)),0)+IF(F116="NEAK",IF(L116=1,11.48,IF(L116=2,8.79,IF(L116=3,6.97,IF(L116=4,4.05,IF(L116=5,3.71,IF(L116=6,3.38,IF(L116=7,3.04,IF(L116=8,2.7,0))))))))+IF(L116&lt;=8,0,IF(L116&lt;=16,2,IF(L116&lt;=24,1.3,0)))-IF(L116&lt;=8,0,IF(L116&lt;=16,(L116-9)*0.0574,IF(L116&lt;=24,(L116-17)*0.0574,0))),0))*IF(L116&lt;4,1,IF(OR(F116="PČ",F116="PŽ",F116="PT"),IF(J116&lt;32,J116/32,1),1))* IF(L116&lt;4,1,IF(OR(F116="EČ",F116="EŽ",F116="JOŽ",F116="JPČ",F116="NEAK"),IF(J116&lt;24,J116/24,1),1))*IF(L116&lt;4,1,IF(OR(F116="PČneol",F116="JEČ",F116="JEOF",F116="JnPČ",F116="JnEČ",F116="JčPČ",F116="JčEČ"),IF(J116&lt;16,J116/16,1),1))*IF(L116&lt;4,1,IF(F116="EČneol",IF(J116&lt;8,J116/8,1),1))</f>
        <v>0</v>
      </c>
      <c r="O116" s="11">
        <f t="shared" ref="O116:O122" si="57">IF(F116="OŽ",N116,IF(H116="Ne",IF(J116*0.3&lt;=J116-L116,N116,0),IF(J116*0.1&lt;=J116-L116,N116,0)))</f>
        <v>0</v>
      </c>
      <c r="P116" s="5">
        <f t="shared" ref="P116:P122" si="58">IF(O116=0,0,IF(F116="OŽ",IF(L116&gt;47,0,IF(J116&gt;47,(48-L116)*1.836,((48-L116)-(48-J116))*1.836)),0)+IF(F116="PČ",IF(L116&gt;31,0,IF(J116&gt;31,(32-L116)*1.347,((32-L116)-(32-J116))*1.347)),0)+ IF(F116="PČneol",IF(L116&gt;15,0,IF(J116&gt;15,(16-L116)*0.255,((16-L116)-(16-J116))*0.255)),0)+IF(F116="PŽ",IF(L116&gt;31,0,IF(J116&gt;31,(32-L116)*0.255,((32-L116)-(32-J116))*0.255)),0)+IF(F116="EČ",IF(L116&gt;23,0,IF(J116&gt;23,(24-L116)*0.612,((24-L116)-(24-J116))*0.612)),0)+IF(F116="EČneol",IF(L116&gt;7,0,IF(J116&gt;7,(8-L116)*0.204,((8-L116)-(8-J116))*0.204)),0)+IF(F116="EŽ",IF(L116&gt;23,0,IF(J116&gt;23,(24-L116)*0.204,((24-L116)-(24-J116))*0.204)),0)+IF(F116="PT",IF(L116&gt;31,0,IF(J116&gt;31,(32-L116)*0.204,((32-L116)-(32-J116))*0.204)),0)+IF(F116="JOŽ",IF(L116&gt;23,0,IF(J116&gt;23,(24-L116)*0.255,((24-L116)-(24-J116))*0.255)),0)+IF(F116="JPČ",IF(L116&gt;23,0,IF(J116&gt;23,(24-L116)*0.204,((24-L116)-(24-J116))*0.204)),0)+IF(F116="JEČ",IF(L116&gt;15,0,IF(J116&gt;15,(16-L116)*0.102,((16-L116)-(16-J116))*0.102)),0)+IF(F116="JEOF",IF(L116&gt;15,0,IF(J116&gt;15,(16-L116)*0.102,((16-L116)-(16-J116))*0.102)),0)+IF(F116="JnPČ",IF(L116&gt;15,0,IF(J116&gt;15,(16-L116)*0.153,((16-L116)-(16-J116))*0.153)),0)+IF(F116="JnEČ",IF(L116&gt;15,0,IF(J116&gt;15,(16-L116)*0.0765,((16-L116)-(16-J116))*0.0765)),0)+IF(F116="JčPČ",IF(L116&gt;15,0,IF(J116&gt;15,(16-L116)*0.06375,((16-L116)-(16-J116))*0.06375)),0)+IF(F116="JčEČ",IF(L116&gt;15,0,IF(J116&gt;15,(16-L116)*0.051,((16-L116)-(16-J116))*0.051)),0)+IF(F116="NEAK",IF(L116&gt;23,0,IF(J116&gt;23,(24-L116)*0.03444,((24-L116)-(24-J116))*0.03444)),0))</f>
        <v>0</v>
      </c>
      <c r="Q116" s="13">
        <f t="shared" ref="Q116:Q122" si="59">IF(ISERROR(P116*100/N116),0,(P116*100/N116))</f>
        <v>0</v>
      </c>
      <c r="R116" s="12">
        <f t="shared" ref="R116:R122" si="60">IF(Q116&lt;=30,O116+P116,O116+O116*0.3)*IF(G116=1,0.4,IF(G116=2,0.75,IF(G116="1 (kas 4 m. 1 k. nerengiamos)",0.52,1)))*IF(D116="olimpinė",1,IF(M116="Ne",0.5,1))*IF(OR(A$5="Lietuvos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federacija"),IF(OR(J116&lt;8,K116&lt;16),0,1),1)*E116*IF(I116&lt;=1,1,1/I116)*IF(OR(A$5="Lietuvos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117" spans="1:18" s="10" customFormat="1">
      <c r="A117" s="38">
        <v>2</v>
      </c>
      <c r="B117" s="38" t="s">
        <v>192</v>
      </c>
      <c r="C117" s="54" t="s">
        <v>117</v>
      </c>
      <c r="D117" s="38" t="s">
        <v>118</v>
      </c>
      <c r="E117" s="38">
        <v>1</v>
      </c>
      <c r="F117" s="38" t="s">
        <v>102</v>
      </c>
      <c r="G117" s="38">
        <v>1</v>
      </c>
      <c r="H117" s="38" t="s">
        <v>119</v>
      </c>
      <c r="I117" s="38"/>
      <c r="J117" s="38">
        <v>43</v>
      </c>
      <c r="K117" s="38"/>
      <c r="L117" s="38">
        <v>34</v>
      </c>
      <c r="M117" s="38" t="s">
        <v>119</v>
      </c>
      <c r="N117" s="4">
        <f t="shared" si="56"/>
        <v>0</v>
      </c>
      <c r="O117" s="11">
        <f t="shared" si="57"/>
        <v>0</v>
      </c>
      <c r="P117" s="5">
        <f t="shared" si="58"/>
        <v>0</v>
      </c>
      <c r="Q117" s="13">
        <f t="shared" si="59"/>
        <v>0</v>
      </c>
      <c r="R117" s="12">
        <f t="shared" si="60"/>
        <v>0</v>
      </c>
    </row>
    <row r="118" spans="1:18" s="10" customFormat="1">
      <c r="A118" s="38">
        <v>3</v>
      </c>
      <c r="B118" s="38" t="s">
        <v>146</v>
      </c>
      <c r="C118" s="54" t="s">
        <v>117</v>
      </c>
      <c r="D118" s="38" t="s">
        <v>118</v>
      </c>
      <c r="E118" s="38">
        <v>1</v>
      </c>
      <c r="F118" s="38" t="s">
        <v>102</v>
      </c>
      <c r="G118" s="38">
        <v>1</v>
      </c>
      <c r="H118" s="38" t="s">
        <v>169</v>
      </c>
      <c r="I118" s="38"/>
      <c r="J118" s="38">
        <v>43</v>
      </c>
      <c r="K118" s="38"/>
      <c r="L118" s="38">
        <v>37</v>
      </c>
      <c r="M118" s="38" t="s">
        <v>119</v>
      </c>
      <c r="N118" s="4">
        <f t="shared" si="56"/>
        <v>0</v>
      </c>
      <c r="O118" s="11">
        <f t="shared" si="57"/>
        <v>0</v>
      </c>
      <c r="P118" s="5">
        <f t="shared" si="58"/>
        <v>0</v>
      </c>
      <c r="Q118" s="13">
        <f t="shared" si="59"/>
        <v>0</v>
      </c>
      <c r="R118" s="12">
        <f t="shared" si="60"/>
        <v>0</v>
      </c>
    </row>
    <row r="119" spans="1:18" s="10" customFormat="1">
      <c r="A119" s="38">
        <v>4</v>
      </c>
      <c r="B119" s="38" t="s">
        <v>221</v>
      </c>
      <c r="C119" s="54" t="s">
        <v>137</v>
      </c>
      <c r="D119" s="38" t="s">
        <v>126</v>
      </c>
      <c r="E119" s="38">
        <v>3</v>
      </c>
      <c r="F119" s="38" t="s">
        <v>102</v>
      </c>
      <c r="G119" s="38">
        <v>1</v>
      </c>
      <c r="H119" s="38" t="s">
        <v>169</v>
      </c>
      <c r="I119" s="38"/>
      <c r="J119" s="38">
        <v>10</v>
      </c>
      <c r="K119" s="55">
        <v>20</v>
      </c>
      <c r="L119" s="38">
        <v>7</v>
      </c>
      <c r="M119" s="38" t="s">
        <v>119</v>
      </c>
      <c r="N119" s="4">
        <f t="shared" si="56"/>
        <v>4.21875</v>
      </c>
      <c r="O119" s="11">
        <f t="shared" si="57"/>
        <v>4.21875</v>
      </c>
      <c r="P119" s="5">
        <f t="shared" si="58"/>
        <v>0.22949999999999998</v>
      </c>
      <c r="Q119" s="13">
        <f t="shared" si="59"/>
        <v>5.4399999999999995</v>
      </c>
      <c r="R119" s="12">
        <f t="shared" si="60"/>
        <v>5.4446580000000004</v>
      </c>
    </row>
    <row r="120" spans="1:18" s="10" customFormat="1">
      <c r="A120" s="38">
        <v>5</v>
      </c>
      <c r="B120" s="38" t="s">
        <v>200</v>
      </c>
      <c r="C120" s="54" t="s">
        <v>117</v>
      </c>
      <c r="D120" s="38" t="s">
        <v>118</v>
      </c>
      <c r="E120" s="38">
        <v>1</v>
      </c>
      <c r="F120" s="38" t="s">
        <v>102</v>
      </c>
      <c r="G120" s="38">
        <v>1</v>
      </c>
      <c r="H120" s="38" t="s">
        <v>169</v>
      </c>
      <c r="I120" s="38"/>
      <c r="J120" s="38">
        <v>51</v>
      </c>
      <c r="K120" s="38"/>
      <c r="L120" s="38">
        <v>37</v>
      </c>
      <c r="M120" s="38" t="s">
        <v>119</v>
      </c>
      <c r="N120" s="4">
        <f t="shared" si="56"/>
        <v>0</v>
      </c>
      <c r="O120" s="11">
        <f t="shared" si="57"/>
        <v>0</v>
      </c>
      <c r="P120" s="5">
        <f t="shared" si="58"/>
        <v>0</v>
      </c>
      <c r="Q120" s="13">
        <f t="shared" si="59"/>
        <v>0</v>
      </c>
      <c r="R120" s="12">
        <f t="shared" si="60"/>
        <v>0</v>
      </c>
    </row>
    <row r="121" spans="1:18" s="10" customFormat="1">
      <c r="A121" s="38">
        <v>6</v>
      </c>
      <c r="B121" s="38" t="s">
        <v>139</v>
      </c>
      <c r="C121" s="54" t="s">
        <v>117</v>
      </c>
      <c r="D121" s="38" t="s">
        <v>118</v>
      </c>
      <c r="E121" s="38">
        <v>1</v>
      </c>
      <c r="F121" s="38" t="s">
        <v>102</v>
      </c>
      <c r="G121" s="38">
        <v>1</v>
      </c>
      <c r="H121" s="38" t="s">
        <v>169</v>
      </c>
      <c r="I121" s="38"/>
      <c r="J121" s="38">
        <v>51</v>
      </c>
      <c r="K121" s="38"/>
      <c r="L121" s="38">
        <v>48</v>
      </c>
      <c r="M121" s="38" t="s">
        <v>119</v>
      </c>
      <c r="N121" s="4">
        <f t="shared" si="56"/>
        <v>0</v>
      </c>
      <c r="O121" s="11">
        <f t="shared" si="57"/>
        <v>0</v>
      </c>
      <c r="P121" s="5">
        <f t="shared" si="58"/>
        <v>0</v>
      </c>
      <c r="Q121" s="13">
        <f t="shared" si="59"/>
        <v>0</v>
      </c>
      <c r="R121" s="12">
        <f t="shared" si="60"/>
        <v>0</v>
      </c>
    </row>
    <row r="122" spans="1:18" s="10" customFormat="1">
      <c r="A122" s="38">
        <v>7</v>
      </c>
      <c r="B122" s="38" t="s">
        <v>202</v>
      </c>
      <c r="C122" s="54" t="s">
        <v>117</v>
      </c>
      <c r="D122" s="38" t="s">
        <v>118</v>
      </c>
      <c r="E122" s="38">
        <v>1</v>
      </c>
      <c r="F122" s="38" t="s">
        <v>102</v>
      </c>
      <c r="G122" s="38">
        <v>1</v>
      </c>
      <c r="H122" s="38" t="s">
        <v>169</v>
      </c>
      <c r="I122" s="38"/>
      <c r="J122" s="38">
        <v>51</v>
      </c>
      <c r="K122" s="38"/>
      <c r="L122" s="38">
        <v>51</v>
      </c>
      <c r="M122" s="38" t="s">
        <v>119</v>
      </c>
      <c r="N122" s="4">
        <f t="shared" si="56"/>
        <v>0</v>
      </c>
      <c r="O122" s="11">
        <f t="shared" si="57"/>
        <v>0</v>
      </c>
      <c r="P122" s="5">
        <f t="shared" si="58"/>
        <v>0</v>
      </c>
      <c r="Q122" s="13">
        <f t="shared" si="59"/>
        <v>0</v>
      </c>
      <c r="R122" s="12">
        <f t="shared" si="60"/>
        <v>0</v>
      </c>
    </row>
    <row r="123" spans="1:18" s="10" customFormat="1" ht="15.75" customHeight="1">
      <c r="A123" s="62" t="s">
        <v>3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  <c r="R123" s="12">
        <f>SUM(R116:R122)</f>
        <v>5.4446580000000004</v>
      </c>
    </row>
    <row r="124" spans="1:18" s="10" customFormat="1" ht="14.25" customHeight="1">
      <c r="A124" s="17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2"/>
    </row>
    <row r="125" spans="1:18" s="10" customFormat="1" ht="14.25" customHeight="1">
      <c r="A125" s="17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2"/>
    </row>
    <row r="126" spans="1:18" s="10" customFormat="1" ht="5.45" customHeight="1">
      <c r="A126" s="17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2"/>
    </row>
    <row r="127" spans="1:18" s="10" customFormat="1" ht="15" customHeight="1">
      <c r="A127" s="65" t="s">
        <v>222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53"/>
    </row>
    <row r="128" spans="1:18" s="10" customFormat="1" ht="13.5" customHeight="1">
      <c r="A128" s="67" t="s">
        <v>109</v>
      </c>
      <c r="B128" s="68"/>
      <c r="C128" s="68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53"/>
    </row>
    <row r="129" spans="1:19" s="10" customFormat="1">
      <c r="A129" s="38">
        <v>1</v>
      </c>
      <c r="B129" s="38" t="s">
        <v>121</v>
      </c>
      <c r="C129" s="54" t="s">
        <v>117</v>
      </c>
      <c r="D129" s="38" t="s">
        <v>118</v>
      </c>
      <c r="E129" s="38">
        <v>1</v>
      </c>
      <c r="F129" s="38" t="s">
        <v>95</v>
      </c>
      <c r="G129" s="38">
        <v>1</v>
      </c>
      <c r="H129" s="38" t="s">
        <v>169</v>
      </c>
      <c r="I129" s="38"/>
      <c r="J129" s="38">
        <v>67</v>
      </c>
      <c r="K129" s="38"/>
      <c r="L129" s="38">
        <v>42</v>
      </c>
      <c r="M129" s="38" t="s">
        <v>119</v>
      </c>
      <c r="N129" s="4">
        <f>(IF(F129="OŽ",IF(L129=1,550.8,IF(L129=2,426.38,IF(L129=3,342.14,IF(L129=4,181.44,IF(L129=5,168.48,IF(L129=6,155.52,IF(L129=7,148.5,IF(L129=8,144,0))))))))+IF(L129&lt;=8,0,IF(L129&lt;=16,137.7,IF(L129&lt;=24,108,IF(L129&lt;=32,80.1,IF(L129&lt;=36,52.2,0)))))-IF(L129&lt;=8,0,IF(L129&lt;=16,(L129-9)*2.754,IF(L129&lt;=24,(L129-17)* 2.754,IF(L129&lt;=32,(L129-25)* 2.754,IF(L129&lt;=36,(L129-33)*2.754,0))))),0)+IF(F129="PČ",IF(L129=1,449,IF(L129=2,314.6,IF(L129=3,238,IF(L129=4,172,IF(L129=5,159,IF(L129=6,145,IF(L129=7,132,IF(L129=8,119,0))))))))+IF(L129&lt;=8,0,IF(L129&lt;=16,88,IF(L129&lt;=24,55,IF(L129&lt;=32,22,0))))-IF(L129&lt;=8,0,IF(L129&lt;=16,(L129-9)*2.245,IF(L129&lt;=24,(L129-17)*2.245,IF(L129&lt;=32,(L129-25)*2.245,0)))),0)+IF(F129="PČneol",IF(L129=1,85,IF(L129=2,64.61,IF(L129=3,50.76,IF(L129=4,16.25,IF(L129=5,15,IF(L129=6,13.75,IF(L129=7,12.5,IF(L129=8,11.25,0))))))))+IF(L129&lt;=8,0,IF(L129&lt;=16,9,0))-IF(L129&lt;=8,0,IF(L129&lt;=16,(L129-9)*0.425,0)),0)+IF(F129="PŽ",IF(L129=1,85,IF(L129=2,59.5,IF(L129=3,45,IF(L129=4,32.5,IF(L129=5,30,IF(L129=6,27.5,IF(L129=7,25,IF(L129=8,22.5,0))))))))+IF(L129&lt;=8,0,IF(L129&lt;=16,19,IF(L129&lt;=24,13,IF(L129&lt;=32,8,0))))-IF(L129&lt;=8,0,IF(L129&lt;=16,(L129-9)*0.425,IF(L129&lt;=24,(L129-17)*0.425,IF(L129&lt;=32,(L129-25)*0.425,0)))),0)+IF(F129="EČ",IF(L129=1,204,IF(L129=2,156.24,IF(L129=3,123.84,IF(L129=4,72,IF(L129=5,66,IF(L129=6,60,IF(L129=7,54,IF(L129=8,48,0))))))))+IF(L129&lt;=8,0,IF(L129&lt;=16,40,IF(L129&lt;=24,25,0)))-IF(L129&lt;=8,0,IF(L129&lt;=16,(L129-9)*1.02,IF(L129&lt;=24,(L129-17)*1.02,0))),0)+IF(F129="EČneol",IF(L129=1,68,IF(L129=2,51.69,IF(L129=3,40.61,IF(L129=4,13,IF(L129=5,12,IF(L129=6,11,IF(L129=7,10,IF(L129=8,9,0)))))))))+IF(F129="EŽ",IF(L129=1,68,IF(L129=2,47.6,IF(L129=3,36,IF(L129=4,18,IF(L129=5,16.5,IF(L129=6,15,IF(L129=7,13.5,IF(L129=8,12,0))))))))+IF(L129&lt;=8,0,IF(L129&lt;=16,10,IF(L129&lt;=24,6,0)))-IF(L129&lt;=8,0,IF(L129&lt;=16,(L129-9)*0.34,IF(L129&lt;=24,(L129-17)*0.34,0))),0)+IF(F129="PT",IF(L129=1,68,IF(L129=2,52.08,IF(L129=3,41.28,IF(L129=4,24,IF(L129=5,22,IF(L129=6,20,IF(L129=7,18,IF(L129=8,16,0))))))))+IF(L129&lt;=8,0,IF(L129&lt;=16,13,IF(L129&lt;=24,9,IF(L129&lt;=32,4,0))))-IF(L129&lt;=8,0,IF(L129&lt;=16,(L129-9)*0.34,IF(L129&lt;=24,(L129-17)*0.34,IF(L129&lt;=32,(L129-25)*0.34,0)))),0)+IF(F129="JOŽ",IF(L129=1,85,IF(L129=2,59.5,IF(L129=3,45,IF(L129=4,32.5,IF(L129=5,30,IF(L129=6,27.5,IF(L129=7,25,IF(L129=8,22.5,0))))))))+IF(L129&lt;=8,0,IF(L129&lt;=16,19,IF(L129&lt;=24,13,0)))-IF(L129&lt;=8,0,IF(L129&lt;=16,(L129-9)*0.425,IF(L129&lt;=24,(L129-17)*0.425,0))),0)+IF(F129="JPČ",IF(L129=1,68,IF(L129=2,47.6,IF(L129=3,36,IF(L129=4,26,IF(L129=5,24,IF(L129=6,22,IF(L129=7,20,IF(L129=8,18,0))))))))+IF(L129&lt;=8,0,IF(L129&lt;=16,13,IF(L129&lt;=24,9,0)))-IF(L129&lt;=8,0,IF(L129&lt;=16,(L129-9)*0.34,IF(L129&lt;=24,(L129-17)*0.34,0))),0)+IF(F129="JEČ",IF(L129=1,34,IF(L129=2,26.04,IF(L129=3,20.6,IF(L129=4,12,IF(L129=5,11,IF(L129=6,10,IF(L129=7,9,IF(L129=8,8,0))))))))+IF(L129&lt;=8,0,IF(L129&lt;=16,6,0))-IF(L129&lt;=8,0,IF(L129&lt;=16,(L129-9)*0.17,0)),0)+IF(F129="JEOF",IF(L129=1,34,IF(L129=2,26.04,IF(L129=3,20.6,IF(L129=4,12,IF(L129=5,11,IF(L129=6,10,IF(L129=7,9,IF(L129=8,8,0))))))))+IF(L129&lt;=8,0,IF(L129&lt;=16,6,0))-IF(L129&lt;=8,0,IF(L129&lt;=16,(L129-9)*0.17,0)),0)+IF(F129="JnPČ",IF(L129=1,51,IF(L129=2,35.7,IF(L129=3,27,IF(L129=4,19.5,IF(L129=5,18,IF(L129=6,16.5,IF(L129=7,15,IF(L129=8,13.5,0))))))))+IF(L129&lt;=8,0,IF(L129&lt;=16,10,0))-IF(L129&lt;=8,0,IF(L129&lt;=16,(L129-9)*0.255,0)),0)+IF(F129="JnEČ",IF(L129=1,25.5,IF(L129=2,19.53,IF(L129=3,15.48,IF(L129=4,9,IF(L129=5,8.25,IF(L129=6,7.5,IF(L129=7,6.75,IF(L129=8,6,0))))))))+IF(L129&lt;=8,0,IF(L129&lt;=16,5,0))-IF(L129&lt;=8,0,IF(L129&lt;=16,(L129-9)*0.1275,0)),0)+IF(F129="JčPČ",IF(L129=1,21.25,IF(L129=2,14.5,IF(L129=3,11.5,IF(L129=4,7,IF(L129=5,6.5,IF(L129=6,6,IF(L129=7,5.5,IF(L129=8,5,0))))))))+IF(L129&lt;=8,0,IF(L129&lt;=16,4,0))-IF(L129&lt;=8,0,IF(L129&lt;=16,(L129-9)*0.10625,0)),0)+IF(F129="JčEČ",IF(L129=1,17,IF(L129=2,13.02,IF(L129=3,10.32,IF(L129=4,6,IF(L129=5,5.5,IF(L129=6,5,IF(L129=7,4.5,IF(L129=8,4,0))))))))+IF(L129&lt;=8,0,IF(L129&lt;=16,3,0))-IF(L129&lt;=8,0,IF(L129&lt;=16,(L129-9)*0.085,0)),0)+IF(F129="NEAK",IF(L129=1,11.48,IF(L129=2,8.79,IF(L129=3,6.97,IF(L129=4,4.05,IF(L129=5,3.71,IF(L129=6,3.38,IF(L129=7,3.04,IF(L129=8,2.7,0))))))))+IF(L129&lt;=8,0,IF(L129&lt;=16,2,IF(L129&lt;=24,1.3,0)))-IF(L129&lt;=8,0,IF(L129&lt;=16,(L129-9)*0.0574,IF(L129&lt;=24,(L129-17)*0.0574,0))),0))*IF(L129&lt;4,1,IF(OR(F129="PČ",F129="PŽ",F129="PT"),IF(J129&lt;32,J129/32,1),1))* IF(L129&lt;4,1,IF(OR(F129="EČ",F129="EŽ",F129="JOŽ",F129="JPČ",F129="NEAK"),IF(J129&lt;24,J129/24,1),1))*IF(L129&lt;4,1,IF(OR(F129="PČneol",F129="JEČ",F129="JEOF",F129="JnPČ",F129="JnEČ",F129="JčPČ",F129="JčEČ"),IF(J129&lt;16,J129/16,1),1))*IF(L129&lt;4,1,IF(F129="EČneol",IF(J129&lt;8,J129/8,1),1))</f>
        <v>0</v>
      </c>
      <c r="O129" s="11">
        <f t="shared" ref="O129:O133" si="61">IF(F129="OŽ",N129,IF(H129="Ne",IF(J129*0.3&lt;=J129-L129,N129,0),IF(J129*0.1&lt;=J129-L129,N129,0)))</f>
        <v>0</v>
      </c>
      <c r="P129" s="5">
        <f>IF(O129=0,0,IF(F129="OŽ",IF(L129&gt;35,0,IF(J129&gt;35,(36-L129)*1.6524,((36-L129)-(36-J129))*1.6524)),0)+IF(F129="PČ",IF(L129&gt;31,0,IF(J129&gt;31,(32-L129)*1.347,((32-L129)-(32-J129))*1.347)),0)+ IF(F129="PČneol",IF(L129&gt;15,0,IF(J129&gt;15,(16-L129)*0.255,((16-L129)-(16-J129))*0.255)),0)+IF(F129="PŽ",IF(L129&gt;31,0,IF(J129&gt;31,(32-L129)*0.255,((32-L129)-(32-J129))*0.255)),0)+IF(F129="EČ",IF(L129&gt;23,0,IF(J129&gt;23,(24-L129)*0.612,((24-L129)-(24-J129))*0.612)),0)+IF(F129="EČneol",IF(L129&gt;7,0,IF(J129&gt;7,(8-L129)*0.204,((8-L129)-(8-J129))*0.204)),0)+IF(F129="EŽ",IF(L129&gt;23,0,IF(J129&gt;23,(24-L129)*0.204,((24-L129)-(24-J129))*0.204)),0)+IF(F129="PT",IF(L129&gt;31,0,IF(J129&gt;31,(32-L129)*0.204,((32-L129)-(32-J129))*0.204)),0)+IF(F129="JOŽ",IF(L129&gt;23,0,IF(J129&gt;23,(24-L129)*0.255,((24-L129)-(24-J129))*0.255)),0)+IF(F129="JPČ",IF(L129&gt;23,0,IF(J129&gt;23,(24-L129)*0.204,((24-L129)-(24-J129))*0.204)),0)+IF(F129="JEČ",IF(L129&gt;15,0,IF(J129&gt;15,(16-L129)*0.102,((16-L129)-(16-J129))*0.102)),0)+IF(F129="JEOF",IF(L129&gt;15,0,IF(J129&gt;15,(16-L129)*0.102,((16-L129)-(16-J129))*0.102)),0)+IF(F129="JnPČ",IF(L129&gt;15,0,IF(J129&gt;15,(16-L129)*0.153,((16-L129)-(16-J129))*0.153)),0)+IF(F129="JnEČ",IF(L129&gt;15,0,IF(J129&gt;15,(16-L129)*0.0765,((16-L129)-(16-J129))*0.0765)),0)+IF(F129="JčPČ",IF(L129&gt;15,0,IF(J129&gt;15,(16-L129)*0.06375,((16-L129)-(16-J129))*0.06375)),0)+IF(F129="JčEČ",IF(L129&gt;15,0,IF(J129&gt;15,(16-L129)*0.051,((16-L129)-(16-J129))*0.051)),0)+IF(F129="NEAK",IF(L129&gt;23,0,IF(J129&gt;23,(24-L129)*0.03444,((24-L129)-(24-J129))*0.03444)),0))</f>
        <v>0</v>
      </c>
      <c r="Q129" s="13">
        <f>IF(ISERROR(P129*100/N129),0,(P129*100/N129))</f>
        <v>0</v>
      </c>
      <c r="R129" s="12">
        <f t="shared" ref="R129:R133" si="62">IF(Q129&lt;=30,O129+P129,O129+O129*0.3)*IF(G129=1,0.4,IF(G129=2,0.75,IF(G129="1 (kas 4 m. 1 k. nerengiamos)",0.52,1)))*IF(D129="olimpinė",1,IF(M129="Ne",0.5,1))*IF(OR(A$5="Lietuvos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federacija"),IF(OR(J129&lt;8,K129&lt;16),0,1),1)*E129*IF(I129&lt;=1,1,1/I129)*IF(OR(A$5="Lietuvos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129" s="23"/>
    </row>
    <row r="130" spans="1:19" s="10" customFormat="1">
      <c r="A130" s="38">
        <v>2</v>
      </c>
      <c r="B130" s="38" t="s">
        <v>205</v>
      </c>
      <c r="C130" s="54" t="s">
        <v>117</v>
      </c>
      <c r="D130" s="38" t="s">
        <v>118</v>
      </c>
      <c r="E130" s="38">
        <v>1</v>
      </c>
      <c r="F130" s="38" t="s">
        <v>95</v>
      </c>
      <c r="G130" s="38">
        <v>1</v>
      </c>
      <c r="H130" s="38" t="s">
        <v>169</v>
      </c>
      <c r="I130" s="38"/>
      <c r="J130" s="38">
        <v>67</v>
      </c>
      <c r="K130" s="38"/>
      <c r="L130" s="38">
        <v>55</v>
      </c>
      <c r="M130" s="38" t="s">
        <v>119</v>
      </c>
      <c r="N130" s="4">
        <f t="shared" ref="N130:N133" si="63">(IF(F130="OŽ",IF(L130=1,550.8,IF(L130=2,426.38,IF(L130=3,342.14,IF(L130=4,181.44,IF(L130=5,168.48,IF(L130=6,155.52,IF(L130=7,148.5,IF(L130=8,144,0))))))))+IF(L130&lt;=8,0,IF(L130&lt;=16,137.7,IF(L130&lt;=24,108,IF(L130&lt;=32,80.1,IF(L130&lt;=36,52.2,0)))))-IF(L130&lt;=8,0,IF(L130&lt;=16,(L130-9)*2.754,IF(L130&lt;=24,(L130-17)* 2.754,IF(L130&lt;=32,(L130-25)* 2.754,IF(L130&lt;=36,(L130-33)*2.754,0))))),0)+IF(F130="PČ",IF(L130=1,449,IF(L130=2,314.6,IF(L130=3,238,IF(L130=4,172,IF(L130=5,159,IF(L130=6,145,IF(L130=7,132,IF(L130=8,119,0))))))))+IF(L130&lt;=8,0,IF(L130&lt;=16,88,IF(L130&lt;=24,55,IF(L130&lt;=32,22,0))))-IF(L130&lt;=8,0,IF(L130&lt;=16,(L130-9)*2.245,IF(L130&lt;=24,(L130-17)*2.245,IF(L130&lt;=32,(L130-25)*2.245,0)))),0)+IF(F130="PČneol",IF(L130=1,85,IF(L130=2,64.61,IF(L130=3,50.76,IF(L130=4,16.25,IF(L130=5,15,IF(L130=6,13.75,IF(L130=7,12.5,IF(L130=8,11.25,0))))))))+IF(L130&lt;=8,0,IF(L130&lt;=16,9,0))-IF(L130&lt;=8,0,IF(L130&lt;=16,(L130-9)*0.425,0)),0)+IF(F130="PŽ",IF(L130=1,85,IF(L130=2,59.5,IF(L130=3,45,IF(L130=4,32.5,IF(L130=5,30,IF(L130=6,27.5,IF(L130=7,25,IF(L130=8,22.5,0))))))))+IF(L130&lt;=8,0,IF(L130&lt;=16,19,IF(L130&lt;=24,13,IF(L130&lt;=32,8,0))))-IF(L130&lt;=8,0,IF(L130&lt;=16,(L130-9)*0.425,IF(L130&lt;=24,(L130-17)*0.425,IF(L130&lt;=32,(L130-25)*0.425,0)))),0)+IF(F130="EČ",IF(L130=1,204,IF(L130=2,156.24,IF(L130=3,123.84,IF(L130=4,72,IF(L130=5,66,IF(L130=6,60,IF(L130=7,54,IF(L130=8,48,0))))))))+IF(L130&lt;=8,0,IF(L130&lt;=16,40,IF(L130&lt;=24,25,0)))-IF(L130&lt;=8,0,IF(L130&lt;=16,(L130-9)*1.02,IF(L130&lt;=24,(L130-17)*1.02,0))),0)+IF(F130="EČneol",IF(L130=1,68,IF(L130=2,51.69,IF(L130=3,40.61,IF(L130=4,13,IF(L130=5,12,IF(L130=6,11,IF(L130=7,10,IF(L130=8,9,0)))))))))+IF(F130="EŽ",IF(L130=1,68,IF(L130=2,47.6,IF(L130=3,36,IF(L130=4,18,IF(L130=5,16.5,IF(L130=6,15,IF(L130=7,13.5,IF(L130=8,12,0))))))))+IF(L130&lt;=8,0,IF(L130&lt;=16,10,IF(L130&lt;=24,6,0)))-IF(L130&lt;=8,0,IF(L130&lt;=16,(L130-9)*0.34,IF(L130&lt;=24,(L130-17)*0.34,0))),0)+IF(F130="PT",IF(L130=1,68,IF(L130=2,52.08,IF(L130=3,41.28,IF(L130=4,24,IF(L130=5,22,IF(L130=6,20,IF(L130=7,18,IF(L130=8,16,0))))))))+IF(L130&lt;=8,0,IF(L130&lt;=16,13,IF(L130&lt;=24,9,IF(L130&lt;=32,4,0))))-IF(L130&lt;=8,0,IF(L130&lt;=16,(L130-9)*0.34,IF(L130&lt;=24,(L130-17)*0.34,IF(L130&lt;=32,(L130-25)*0.34,0)))),0)+IF(F130="JOŽ",IF(L130=1,85,IF(L130=2,59.5,IF(L130=3,45,IF(L130=4,32.5,IF(L130=5,30,IF(L130=6,27.5,IF(L130=7,25,IF(L130=8,22.5,0))))))))+IF(L130&lt;=8,0,IF(L130&lt;=16,19,IF(L130&lt;=24,13,0)))-IF(L130&lt;=8,0,IF(L130&lt;=16,(L130-9)*0.425,IF(L130&lt;=24,(L130-17)*0.425,0))),0)+IF(F130="JPČ",IF(L130=1,68,IF(L130=2,47.6,IF(L130=3,36,IF(L130=4,26,IF(L130=5,24,IF(L130=6,22,IF(L130=7,20,IF(L130=8,18,0))))))))+IF(L130&lt;=8,0,IF(L130&lt;=16,13,IF(L130&lt;=24,9,0)))-IF(L130&lt;=8,0,IF(L130&lt;=16,(L130-9)*0.34,IF(L130&lt;=24,(L130-17)*0.34,0))),0)+IF(F130="JEČ",IF(L130=1,34,IF(L130=2,26.04,IF(L130=3,20.6,IF(L130=4,12,IF(L130=5,11,IF(L130=6,10,IF(L130=7,9,IF(L130=8,8,0))))))))+IF(L130&lt;=8,0,IF(L130&lt;=16,6,0))-IF(L130&lt;=8,0,IF(L130&lt;=16,(L130-9)*0.17,0)),0)+IF(F130="JEOF",IF(L130=1,34,IF(L130=2,26.04,IF(L130=3,20.6,IF(L130=4,12,IF(L130=5,11,IF(L130=6,10,IF(L130=7,9,IF(L130=8,8,0))))))))+IF(L130&lt;=8,0,IF(L130&lt;=16,6,0))-IF(L130&lt;=8,0,IF(L130&lt;=16,(L130-9)*0.17,0)),0)+IF(F130="JnPČ",IF(L130=1,51,IF(L130=2,35.7,IF(L130=3,27,IF(L130=4,19.5,IF(L130=5,18,IF(L130=6,16.5,IF(L130=7,15,IF(L130=8,13.5,0))))))))+IF(L130&lt;=8,0,IF(L130&lt;=16,10,0))-IF(L130&lt;=8,0,IF(L130&lt;=16,(L130-9)*0.255,0)),0)+IF(F130="JnEČ",IF(L130=1,25.5,IF(L130=2,19.53,IF(L130=3,15.48,IF(L130=4,9,IF(L130=5,8.25,IF(L130=6,7.5,IF(L130=7,6.75,IF(L130=8,6,0))))))))+IF(L130&lt;=8,0,IF(L130&lt;=16,5,0))-IF(L130&lt;=8,0,IF(L130&lt;=16,(L130-9)*0.1275,0)),0)+IF(F130="JčPČ",IF(L130=1,21.25,IF(L130=2,14.5,IF(L130=3,11.5,IF(L130=4,7,IF(L130=5,6.5,IF(L130=6,6,IF(L130=7,5.5,IF(L130=8,5,0))))))))+IF(L130&lt;=8,0,IF(L130&lt;=16,4,0))-IF(L130&lt;=8,0,IF(L130&lt;=16,(L130-9)*0.10625,0)),0)+IF(F130="JčEČ",IF(L130=1,17,IF(L130=2,13.02,IF(L130=3,10.32,IF(L130=4,6,IF(L130=5,5.5,IF(L130=6,5,IF(L130=7,4.5,IF(L130=8,4,0))))))))+IF(L130&lt;=8,0,IF(L130&lt;=16,3,0))-IF(L130&lt;=8,0,IF(L130&lt;=16,(L130-9)*0.085,0)),0)+IF(F130="NEAK",IF(L130=1,11.48,IF(L130=2,8.79,IF(L130=3,6.97,IF(L130=4,4.05,IF(L130=5,3.71,IF(L130=6,3.38,IF(L130=7,3.04,IF(L130=8,2.7,0))))))))+IF(L130&lt;=8,0,IF(L130&lt;=16,2,IF(L130&lt;=24,1.3,0)))-IF(L130&lt;=8,0,IF(L130&lt;=16,(L130-9)*0.0574,IF(L130&lt;=24,(L130-17)*0.0574,0))),0))*IF(L130&lt;4,1,IF(OR(F130="PČ",F130="PŽ",F130="PT"),IF(J130&lt;32,J130/32,1),1))* IF(L130&lt;4,1,IF(OR(F130="EČ",F130="EŽ",F130="JOŽ",F130="JPČ",F130="NEAK"),IF(J130&lt;24,J130/24,1),1))*IF(L130&lt;4,1,IF(OR(F130="PČneol",F130="JEČ",F130="JEOF",F130="JnPČ",F130="JnEČ",F130="JčPČ",F130="JčEČ"),IF(J130&lt;16,J130/16,1),1))*IF(L130&lt;4,1,IF(F130="EČneol",IF(J130&lt;8,J130/8,1),1))</f>
        <v>0</v>
      </c>
      <c r="O130" s="11">
        <f t="shared" si="61"/>
        <v>0</v>
      </c>
      <c r="P130" s="5">
        <f t="shared" ref="P130:P133" si="64">IF(O130=0,0,IF(F130="OŽ",IF(L130&gt;35,0,IF(J130&gt;35,(36-L130)*1.6524,((36-L130)-(36-J130))*1.6524)),0)+IF(F130="PČ",IF(L130&gt;31,0,IF(J130&gt;31,(32-L130)*1.347,((32-L130)-(32-J130))*1.347)),0)+ IF(F130="PČneol",IF(L130&gt;15,0,IF(J130&gt;15,(16-L130)*0.255,((16-L130)-(16-J130))*0.255)),0)+IF(F130="PŽ",IF(L130&gt;31,0,IF(J130&gt;31,(32-L130)*0.255,((32-L130)-(32-J130))*0.255)),0)+IF(F130="EČ",IF(L130&gt;23,0,IF(J130&gt;23,(24-L130)*0.612,((24-L130)-(24-J130))*0.612)),0)+IF(F130="EČneol",IF(L130&gt;7,0,IF(J130&gt;7,(8-L130)*0.204,((8-L130)-(8-J130))*0.204)),0)+IF(F130="EŽ",IF(L130&gt;23,0,IF(J130&gt;23,(24-L130)*0.204,((24-L130)-(24-J130))*0.204)),0)+IF(F130="PT",IF(L130&gt;31,0,IF(J130&gt;31,(32-L130)*0.204,((32-L130)-(32-J130))*0.204)),0)+IF(F130="JOŽ",IF(L130&gt;23,0,IF(J130&gt;23,(24-L130)*0.255,((24-L130)-(24-J130))*0.255)),0)+IF(F130="JPČ",IF(L130&gt;23,0,IF(J130&gt;23,(24-L130)*0.204,((24-L130)-(24-J130))*0.204)),0)+IF(F130="JEČ",IF(L130&gt;15,0,IF(J130&gt;15,(16-L130)*0.102,((16-L130)-(16-J130))*0.102)),0)+IF(F130="JEOF",IF(L130&gt;15,0,IF(J130&gt;15,(16-L130)*0.102,((16-L130)-(16-J130))*0.102)),0)+IF(F130="JnPČ",IF(L130&gt;15,0,IF(J130&gt;15,(16-L130)*0.153,((16-L130)-(16-J130))*0.153)),0)+IF(F130="JnEČ",IF(L130&gt;15,0,IF(J130&gt;15,(16-L130)*0.0765,((16-L130)-(16-J130))*0.0765)),0)+IF(F130="JčPČ",IF(L130&gt;15,0,IF(J130&gt;15,(16-L130)*0.06375,((16-L130)-(16-J130))*0.06375)),0)+IF(F130="JčEČ",IF(L130&gt;15,0,IF(J130&gt;15,(16-L130)*0.051,((16-L130)-(16-J130))*0.051)),0)+IF(F130="NEAK",IF(L130&gt;23,0,IF(J130&gt;23,(24-L130)*0.03444,((24-L130)-(24-J130))*0.03444)),0))</f>
        <v>0</v>
      </c>
      <c r="Q130" s="13">
        <f t="shared" ref="Q130:Q133" si="65">IF(ISERROR(P130*100/N130),0,(P130*100/N130))</f>
        <v>0</v>
      </c>
      <c r="R130" s="12">
        <f t="shared" si="62"/>
        <v>0</v>
      </c>
      <c r="S130" s="23"/>
    </row>
    <row r="131" spans="1:19" s="10" customFormat="1">
      <c r="A131" s="38">
        <v>3</v>
      </c>
      <c r="B131" s="38" t="s">
        <v>168</v>
      </c>
      <c r="C131" s="54" t="s">
        <v>117</v>
      </c>
      <c r="D131" s="38" t="s">
        <v>118</v>
      </c>
      <c r="E131" s="38">
        <v>1</v>
      </c>
      <c r="F131" s="38" t="s">
        <v>95</v>
      </c>
      <c r="G131" s="38">
        <v>1</v>
      </c>
      <c r="H131" s="38" t="s">
        <v>169</v>
      </c>
      <c r="I131" s="38"/>
      <c r="J131" s="38">
        <v>67</v>
      </c>
      <c r="K131" s="38"/>
      <c r="L131" s="38">
        <v>67</v>
      </c>
      <c r="M131" s="38" t="s">
        <v>119</v>
      </c>
      <c r="N131" s="4">
        <f t="shared" si="63"/>
        <v>0</v>
      </c>
      <c r="O131" s="11">
        <f t="shared" si="61"/>
        <v>0</v>
      </c>
      <c r="P131" s="5">
        <f t="shared" si="64"/>
        <v>0</v>
      </c>
      <c r="Q131" s="13">
        <f t="shared" si="65"/>
        <v>0</v>
      </c>
      <c r="R131" s="12">
        <f t="shared" si="62"/>
        <v>0</v>
      </c>
    </row>
    <row r="132" spans="1:19" s="10" customFormat="1">
      <c r="A132" s="38">
        <v>4</v>
      </c>
      <c r="B132" s="38" t="s">
        <v>122</v>
      </c>
      <c r="C132" s="54" t="s">
        <v>117</v>
      </c>
      <c r="D132" s="38" t="s">
        <v>118</v>
      </c>
      <c r="E132" s="38">
        <v>1</v>
      </c>
      <c r="F132" s="38" t="s">
        <v>95</v>
      </c>
      <c r="G132" s="38">
        <v>1</v>
      </c>
      <c r="H132" s="38" t="s">
        <v>119</v>
      </c>
      <c r="I132" s="38"/>
      <c r="J132" s="38">
        <v>83</v>
      </c>
      <c r="K132" s="38"/>
      <c r="L132" s="38">
        <v>16</v>
      </c>
      <c r="M132" s="38" t="s">
        <v>119</v>
      </c>
      <c r="N132" s="4">
        <f t="shared" si="63"/>
        <v>72.284999999999997</v>
      </c>
      <c r="O132" s="11">
        <f t="shared" si="61"/>
        <v>72.284999999999997</v>
      </c>
      <c r="P132" s="5">
        <f t="shared" si="64"/>
        <v>21.552</v>
      </c>
      <c r="Q132" s="13">
        <f t="shared" si="65"/>
        <v>29.815314380576883</v>
      </c>
      <c r="R132" s="12">
        <f t="shared" si="62"/>
        <v>38.285495999999995</v>
      </c>
    </row>
    <row r="133" spans="1:19" s="10" customFormat="1">
      <c r="A133" s="38">
        <v>5</v>
      </c>
      <c r="B133" s="38" t="s">
        <v>223</v>
      </c>
      <c r="C133" s="54" t="s">
        <v>137</v>
      </c>
      <c r="D133" s="38" t="s">
        <v>126</v>
      </c>
      <c r="E133" s="38">
        <v>3</v>
      </c>
      <c r="F133" s="38" t="s">
        <v>97</v>
      </c>
      <c r="G133" s="38">
        <v>1</v>
      </c>
      <c r="H133" s="38" t="s">
        <v>169</v>
      </c>
      <c r="I133" s="38"/>
      <c r="J133" s="38">
        <v>15</v>
      </c>
      <c r="K133" s="55">
        <v>16</v>
      </c>
      <c r="L133" s="38">
        <v>14</v>
      </c>
      <c r="M133" s="38" t="s">
        <v>119</v>
      </c>
      <c r="N133" s="4">
        <f t="shared" si="63"/>
        <v>6.4453125</v>
      </c>
      <c r="O133" s="11">
        <f t="shared" si="61"/>
        <v>0</v>
      </c>
      <c r="P133" s="5">
        <f t="shared" si="64"/>
        <v>0</v>
      </c>
      <c r="Q133" s="13">
        <f t="shared" si="65"/>
        <v>0</v>
      </c>
      <c r="R133" s="12">
        <f t="shared" si="62"/>
        <v>0</v>
      </c>
    </row>
    <row r="134" spans="1:19" s="10" customFormat="1" ht="15" customHeight="1">
      <c r="A134" s="62" t="s">
        <v>3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  <c r="R134" s="12">
        <f>SUM(R129:R133)</f>
        <v>38.285495999999995</v>
      </c>
    </row>
    <row r="135" spans="1:19" s="10" customFormat="1" ht="6.75" customHeight="1">
      <c r="A135" s="17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2"/>
    </row>
    <row r="136" spans="1:19" s="10" customFormat="1" ht="15" customHeight="1">
      <c r="A136" s="24" t="s">
        <v>224</v>
      </c>
      <c r="B136" s="24" t="s">
        <v>225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spans="1:19" s="10" customFormat="1" ht="15" customHeight="1">
      <c r="A137" s="35" t="s">
        <v>108</v>
      </c>
      <c r="B137" s="35"/>
      <c r="C137" s="35"/>
      <c r="D137" s="35"/>
      <c r="E137" s="35"/>
      <c r="F137" s="35"/>
      <c r="G137" s="35"/>
      <c r="H137" s="35"/>
      <c r="I137" s="35"/>
      <c r="J137" s="51"/>
      <c r="K137" s="51"/>
      <c r="L137" s="51"/>
      <c r="M137" s="51"/>
      <c r="N137" s="51"/>
      <c r="O137" s="51"/>
      <c r="P137" s="51"/>
      <c r="Q137" s="51"/>
      <c r="R137" s="52"/>
    </row>
    <row r="138" spans="1:19" s="10" customFormat="1" ht="1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51"/>
      <c r="K138" s="51"/>
      <c r="L138" s="51"/>
      <c r="M138" s="51"/>
      <c r="N138" s="51"/>
      <c r="O138" s="51"/>
      <c r="P138" s="51"/>
      <c r="Q138" s="51"/>
      <c r="R138" s="52"/>
    </row>
    <row r="139" spans="1:19" s="10" customFormat="1" ht="15" customHeight="1">
      <c r="A139" s="65" t="s">
        <v>226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53"/>
    </row>
    <row r="140" spans="1:19" s="10" customFormat="1" ht="16.899999999999999" customHeight="1">
      <c r="A140" s="67" t="s">
        <v>109</v>
      </c>
      <c r="B140" s="68"/>
      <c r="C140" s="68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53"/>
    </row>
    <row r="141" spans="1:19" s="10" customFormat="1" ht="15" customHeight="1">
      <c r="A141" s="69" t="s">
        <v>227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53"/>
    </row>
    <row r="142" spans="1:19" s="10" customFormat="1">
      <c r="A142" s="38">
        <v>1</v>
      </c>
      <c r="B142" s="38" t="s">
        <v>123</v>
      </c>
      <c r="C142" s="54" t="s">
        <v>117</v>
      </c>
      <c r="D142" s="38" t="s">
        <v>118</v>
      </c>
      <c r="E142" s="38">
        <v>1</v>
      </c>
      <c r="F142" s="38" t="s">
        <v>99</v>
      </c>
      <c r="G142" s="38">
        <v>1</v>
      </c>
      <c r="H142" s="38" t="s">
        <v>169</v>
      </c>
      <c r="I142" s="38"/>
      <c r="J142" s="38">
        <v>76</v>
      </c>
      <c r="K142" s="38"/>
      <c r="L142" s="38">
        <v>44</v>
      </c>
      <c r="M142" s="38" t="s">
        <v>119</v>
      </c>
      <c r="N142" s="4">
        <f>(IF(F142="OŽ",IF(L142=1,550.8,IF(L142=2,426.38,IF(L142=3,342.14,IF(L142=4,181.44,IF(L142=5,168.48,IF(L142=6,155.52,IF(L142=7,148.5,IF(L142=8,144,0))))))))+IF(L142&lt;=8,0,IF(L142&lt;=16,137.7,IF(L142&lt;=24,108,IF(L142&lt;=32,80.1,IF(L142&lt;=36,52.2,0)))))-IF(L142&lt;=8,0,IF(L142&lt;=16,(L142-9)*2.754,IF(L142&lt;=24,(L142-17)* 2.754,IF(L142&lt;=32,(L142-25)* 2.754,IF(L142&lt;=36,(L142-33)*2.754,0))))),0)+IF(F142="PČ",IF(L142=1,449,IF(L142=2,314.6,IF(L142=3,238,IF(L142=4,172,IF(L142=5,159,IF(L142=6,145,IF(L142=7,132,IF(L142=8,119,0))))))))+IF(L142&lt;=8,0,IF(L142&lt;=16,88,IF(L142&lt;=24,55,IF(L142&lt;=32,22,0))))-IF(L142&lt;=8,0,IF(L142&lt;=16,(L142-9)*2.245,IF(L142&lt;=24,(L142-17)*2.245,IF(L142&lt;=32,(L142-25)*2.245,0)))),0)+IF(F142="PČneol",IF(L142=1,85,IF(L142=2,64.61,IF(L142=3,50.76,IF(L142=4,16.25,IF(L142=5,15,IF(L142=6,13.75,IF(L142=7,12.5,IF(L142=8,11.25,0))))))))+IF(L142&lt;=8,0,IF(L142&lt;=16,9,0))-IF(L142&lt;=8,0,IF(L142&lt;=16,(L142-9)*0.425,0)),0)+IF(F142="PŽ",IF(L142=1,85,IF(L142=2,59.5,IF(L142=3,45,IF(L142=4,32.5,IF(L142=5,30,IF(L142=6,27.5,IF(L142=7,25,IF(L142=8,22.5,0))))))))+IF(L142&lt;=8,0,IF(L142&lt;=16,19,IF(L142&lt;=24,13,IF(L142&lt;=32,8,0))))-IF(L142&lt;=8,0,IF(L142&lt;=16,(L142-9)*0.425,IF(L142&lt;=24,(L142-17)*0.425,IF(L142&lt;=32,(L142-25)*0.425,0)))),0)+IF(F142="EČ",IF(L142=1,204,IF(L142=2,156.24,IF(L142=3,123.84,IF(L142=4,72,IF(L142=5,66,IF(L142=6,60,IF(L142=7,54,IF(L142=8,48,0))))))))+IF(L142&lt;=8,0,IF(L142&lt;=16,40,IF(L142&lt;=24,25,0)))-IF(L142&lt;=8,0,IF(L142&lt;=16,(L142-9)*1.02,IF(L142&lt;=24,(L142-17)*1.02,0))),0)+IF(F142="EČneol",IF(L142=1,68,IF(L142=2,51.69,IF(L142=3,40.61,IF(L142=4,13,IF(L142=5,12,IF(L142=6,11,IF(L142=7,10,IF(L142=8,9,0)))))))))+IF(F142="EŽ",IF(L142=1,68,IF(L142=2,47.6,IF(L142=3,36,IF(L142=4,18,IF(L142=5,16.5,IF(L142=6,15,IF(L142=7,13.5,IF(L142=8,12,0))))))))+IF(L142&lt;=8,0,IF(L142&lt;=16,10,IF(L142&lt;=24,6,0)))-IF(L142&lt;=8,0,IF(L142&lt;=16,(L142-9)*0.34,IF(L142&lt;=24,(L142-17)*0.34,0))),0)+IF(F142="PT",IF(L142=1,68,IF(L142=2,52.08,IF(L142=3,41.28,IF(L142=4,24,IF(L142=5,22,IF(L142=6,20,IF(L142=7,18,IF(L142=8,16,0))))))))+IF(L142&lt;=8,0,IF(L142&lt;=16,13,IF(L142&lt;=24,9,IF(L142&lt;=32,4,0))))-IF(L142&lt;=8,0,IF(L142&lt;=16,(L142-9)*0.34,IF(L142&lt;=24,(L142-17)*0.34,IF(L142&lt;=32,(L142-25)*0.34,0)))),0)+IF(F142="JOŽ",IF(L142=1,85,IF(L142=2,59.5,IF(L142=3,45,IF(L142=4,32.5,IF(L142=5,30,IF(L142=6,27.5,IF(L142=7,25,IF(L142=8,22.5,0))))))))+IF(L142&lt;=8,0,IF(L142&lt;=16,19,IF(L142&lt;=24,13,0)))-IF(L142&lt;=8,0,IF(L142&lt;=16,(L142-9)*0.425,IF(L142&lt;=24,(L142-17)*0.425,0))),0)+IF(F142="JPČ",IF(L142=1,68,IF(L142=2,47.6,IF(L142=3,36,IF(L142=4,26,IF(L142=5,24,IF(L142=6,22,IF(L142=7,20,IF(L142=8,18,0))))))))+IF(L142&lt;=8,0,IF(L142&lt;=16,13,IF(L142&lt;=24,9,0)))-IF(L142&lt;=8,0,IF(L142&lt;=16,(L142-9)*0.34,IF(L142&lt;=24,(L142-17)*0.34,0))),0)+IF(F142="JEČ",IF(L142=1,34,IF(L142=2,26.04,IF(L142=3,20.6,IF(L142=4,12,IF(L142=5,11,IF(L142=6,10,IF(L142=7,9,IF(L142=8,8,0))))))))+IF(L142&lt;=8,0,IF(L142&lt;=16,6,0))-IF(L142&lt;=8,0,IF(L142&lt;=16,(L142-9)*0.17,0)),0)+IF(F142="JEOF",IF(L142=1,34,IF(L142=2,26.04,IF(L142=3,20.6,IF(L142=4,12,IF(L142=5,11,IF(L142=6,10,IF(L142=7,9,IF(L142=8,8,0))))))))+IF(L142&lt;=8,0,IF(L142&lt;=16,6,0))-IF(L142&lt;=8,0,IF(L142&lt;=16,(L142-9)*0.17,0)),0)+IF(F142="JnPČ",IF(L142=1,51,IF(L142=2,35.7,IF(L142=3,27,IF(L142=4,19.5,IF(L142=5,18,IF(L142=6,16.5,IF(L142=7,15,IF(L142=8,13.5,0))))))))+IF(L142&lt;=8,0,IF(L142&lt;=16,10,0))-IF(L142&lt;=8,0,IF(L142&lt;=16,(L142-9)*0.255,0)),0)+IF(F142="JnEČ",IF(L142=1,25.5,IF(L142=2,19.53,IF(L142=3,15.48,IF(L142=4,9,IF(L142=5,8.25,IF(L142=6,7.5,IF(L142=7,6.75,IF(L142=8,6,0))))))))+IF(L142&lt;=8,0,IF(L142&lt;=16,5,0))-IF(L142&lt;=8,0,IF(L142&lt;=16,(L142-9)*0.1275,0)),0)+IF(F142="JčPČ",IF(L142=1,21.25,IF(L142=2,14.5,IF(L142=3,11.5,IF(L142=4,7,IF(L142=5,6.5,IF(L142=6,6,IF(L142=7,5.5,IF(L142=8,5,0))))))))+IF(L142&lt;=8,0,IF(L142&lt;=16,4,0))-IF(L142&lt;=8,0,IF(L142&lt;=16,(L142-9)*0.10625,0)),0)+IF(F142="JčEČ",IF(L142=1,17,IF(L142=2,13.02,IF(L142=3,10.32,IF(L142=4,6,IF(L142=5,5.5,IF(L142=6,5,IF(L142=7,4.5,IF(L142=8,4,0))))))))+IF(L142&lt;=8,0,IF(L142&lt;=16,3,0))-IF(L142&lt;=8,0,IF(L142&lt;=16,(L142-9)*0.085,0)),0)+IF(F142="NEAK",IF(L142=1,11.48,IF(L142=2,8.79,IF(L142=3,6.97,IF(L142=4,4.05,IF(L142=5,3.71,IF(L142=6,3.38,IF(L142=7,3.04,IF(L142=8,2.7,0))))))))+IF(L142&lt;=8,0,IF(L142&lt;=16,2,IF(L142&lt;=24,1.3,0)))-IF(L142&lt;=8,0,IF(L142&lt;=16,(L142-9)*0.0574,IF(L142&lt;=24,(L142-17)*0.0574,0))),0))*IF(L142&lt;4,1,IF(OR(F142="PČ",F142="PŽ",F142="PT"),IF(J142&lt;32,J142/32,1),1))* IF(L142&lt;4,1,IF(OR(F142="EČ",F142="EŽ",F142="JOŽ",F142="JPČ",F142="NEAK"),IF(J142&lt;24,J142/24,1),1))*IF(L142&lt;4,1,IF(OR(F142="PČneol",F142="JEČ",F142="JEOF",F142="JnPČ",F142="JnEČ",F142="JčPČ",F142="JčEČ"),IF(J142&lt;16,J142/16,1),1))*IF(L142&lt;4,1,IF(F142="EČneol",IF(J142&lt;8,J142/8,1),1))</f>
        <v>0</v>
      </c>
      <c r="O142" s="11">
        <f t="shared" ref="O142:O143" si="66">IF(F142="OŽ",N142,IF(H142="Ne",IF(J142*0.3&lt;=J142-L142,N142,0),IF(J142*0.1&lt;=J142-L142,N142,0)))</f>
        <v>0</v>
      </c>
      <c r="P142" s="5">
        <f t="shared" ref="P142:P143" si="67">IF(O142=0,0,IF(F142="OŽ",IF(L142&gt;35,0,IF(J142&gt;35,(36-L142)*1.6524,((36-L142)-(36-J142))*1.6524)),0)+IF(F142="PČ",IF(L142&gt;31,0,IF(J142&gt;31,(32-L142)*1.347,((32-L142)-(32-J142))*1.347)),0)+ IF(F142="PČneol",IF(L142&gt;15,0,IF(J142&gt;15,(16-L142)*0.255,((16-L142)-(16-J142))*0.255)),0)+IF(F142="PŽ",IF(L142&gt;31,0,IF(J142&gt;31,(32-L142)*0.255,((32-L142)-(32-J142))*0.255)),0)+IF(F142="EČ",IF(L142&gt;23,0,IF(J142&gt;23,(24-L142)*0.612,((24-L142)-(24-J142))*0.612)),0)+IF(F142="EČneol",IF(L142&gt;7,0,IF(J142&gt;7,(8-L142)*0.204,((8-L142)-(8-J142))*0.204)),0)+IF(F142="EŽ",IF(L142&gt;23,0,IF(J142&gt;23,(24-L142)*0.204,((24-L142)-(24-J142))*0.204)),0)+IF(F142="PT",IF(L142&gt;31,0,IF(J142&gt;31,(32-L142)*0.204,((32-L142)-(32-J142))*0.204)),0)+IF(F142="JOŽ",IF(L142&gt;23,0,IF(J142&gt;23,(24-L142)*0.255,((24-L142)-(24-J142))*0.255)),0)+IF(F142="JPČ",IF(L142&gt;23,0,IF(J142&gt;23,(24-L142)*0.204,((24-L142)-(24-J142))*0.204)),0)+IF(F142="JEČ",IF(L142&gt;15,0,IF(J142&gt;15,(16-L142)*0.102,((16-L142)-(16-J142))*0.102)),0)+IF(F142="JEOF",IF(L142&gt;15,0,IF(J142&gt;15,(16-L142)*0.102,((16-L142)-(16-J142))*0.102)),0)+IF(F142="JnPČ",IF(L142&gt;15,0,IF(J142&gt;15,(16-L142)*0.153,((16-L142)-(16-J142))*0.153)),0)+IF(F142="JnEČ",IF(L142&gt;15,0,IF(J142&gt;15,(16-L142)*0.0765,((16-L142)-(16-J142))*0.0765)),0)+IF(F142="JčPČ",IF(L142&gt;15,0,IF(J142&gt;15,(16-L142)*0.06375,((16-L142)-(16-J142))*0.06375)),0)+IF(F142="JčEČ",IF(L142&gt;15,0,IF(J142&gt;15,(16-L142)*0.051,((16-L142)-(16-J142))*0.051)),0)+IF(F142="NEAK",IF(L142&gt;23,0,IF(J142&gt;23,(24-L142)*0.03444,((24-L142)-(24-J142))*0.03444)),0))</f>
        <v>0</v>
      </c>
      <c r="Q142" s="13">
        <f>IF(ISERROR(P142*100/N142),0,(P142*100/N142))</f>
        <v>0</v>
      </c>
      <c r="R142" s="12">
        <f t="shared" ref="R142:R143" si="68">IF(Q142&lt;=30,O142+P142,O142+O142*0.3)*IF(G142=1,0.4,IF(G142=2,0.75,IF(G142="1 (kas 4 m. 1 k. nerengiamos)",0.52,1)))*IF(D142="olimpinė",1,IF(M142="Ne",0.5,1))*IF(OR(A$5="Lietuvos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federacija"),IF(OR(J142&lt;8,K142&lt;16),0,1),1)*E142*IF(I142&lt;=1,1,1/I142)*IF(OR(A$5="Lietuvos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143" spans="1:19" s="10" customFormat="1">
      <c r="A143" s="38">
        <v>2</v>
      </c>
      <c r="B143" s="38" t="s">
        <v>202</v>
      </c>
      <c r="C143" s="54" t="s">
        <v>117</v>
      </c>
      <c r="D143" s="38" t="s">
        <v>118</v>
      </c>
      <c r="E143" s="38">
        <v>1</v>
      </c>
      <c r="F143" s="38" t="s">
        <v>99</v>
      </c>
      <c r="G143" s="38">
        <v>1</v>
      </c>
      <c r="H143" s="38" t="s">
        <v>169</v>
      </c>
      <c r="I143" s="38"/>
      <c r="J143" s="38">
        <v>76</v>
      </c>
      <c r="K143" s="38"/>
      <c r="L143" s="38">
        <v>72</v>
      </c>
      <c r="M143" s="38" t="s">
        <v>119</v>
      </c>
      <c r="N143" s="4">
        <f t="shared" ref="N143" si="69">(IF(F143="OŽ",IF(L143=1,550.8,IF(L143=2,426.38,IF(L143=3,342.14,IF(L143=4,181.44,IF(L143=5,168.48,IF(L143=6,155.52,IF(L143=7,148.5,IF(L143=8,144,0))))))))+IF(L143&lt;=8,0,IF(L143&lt;=16,137.7,IF(L143&lt;=24,108,IF(L143&lt;=32,80.1,IF(L143&lt;=36,52.2,0)))))-IF(L143&lt;=8,0,IF(L143&lt;=16,(L143-9)*2.754,IF(L143&lt;=24,(L143-17)* 2.754,IF(L143&lt;=32,(L143-25)* 2.754,IF(L143&lt;=36,(L143-33)*2.754,0))))),0)+IF(F143="PČ",IF(L143=1,449,IF(L143=2,314.6,IF(L143=3,238,IF(L143=4,172,IF(L143=5,159,IF(L143=6,145,IF(L143=7,132,IF(L143=8,119,0))))))))+IF(L143&lt;=8,0,IF(L143&lt;=16,88,IF(L143&lt;=24,55,IF(L143&lt;=32,22,0))))-IF(L143&lt;=8,0,IF(L143&lt;=16,(L143-9)*2.245,IF(L143&lt;=24,(L143-17)*2.245,IF(L143&lt;=32,(L143-25)*2.245,0)))),0)+IF(F143="PČneol",IF(L143=1,85,IF(L143=2,64.61,IF(L143=3,50.76,IF(L143=4,16.25,IF(L143=5,15,IF(L143=6,13.75,IF(L143=7,12.5,IF(L143=8,11.25,0))))))))+IF(L143&lt;=8,0,IF(L143&lt;=16,9,0))-IF(L143&lt;=8,0,IF(L143&lt;=16,(L143-9)*0.425,0)),0)+IF(F143="PŽ",IF(L143=1,85,IF(L143=2,59.5,IF(L143=3,45,IF(L143=4,32.5,IF(L143=5,30,IF(L143=6,27.5,IF(L143=7,25,IF(L143=8,22.5,0))))))))+IF(L143&lt;=8,0,IF(L143&lt;=16,19,IF(L143&lt;=24,13,IF(L143&lt;=32,8,0))))-IF(L143&lt;=8,0,IF(L143&lt;=16,(L143-9)*0.425,IF(L143&lt;=24,(L143-17)*0.425,IF(L143&lt;=32,(L143-25)*0.425,0)))),0)+IF(F143="EČ",IF(L143=1,204,IF(L143=2,156.24,IF(L143=3,123.84,IF(L143=4,72,IF(L143=5,66,IF(L143=6,60,IF(L143=7,54,IF(L143=8,48,0))))))))+IF(L143&lt;=8,0,IF(L143&lt;=16,40,IF(L143&lt;=24,25,0)))-IF(L143&lt;=8,0,IF(L143&lt;=16,(L143-9)*1.02,IF(L143&lt;=24,(L143-17)*1.02,0))),0)+IF(F143="EČneol",IF(L143=1,68,IF(L143=2,51.69,IF(L143=3,40.61,IF(L143=4,13,IF(L143=5,12,IF(L143=6,11,IF(L143=7,10,IF(L143=8,9,0)))))))))+IF(F143="EŽ",IF(L143=1,68,IF(L143=2,47.6,IF(L143=3,36,IF(L143=4,18,IF(L143=5,16.5,IF(L143=6,15,IF(L143=7,13.5,IF(L143=8,12,0))))))))+IF(L143&lt;=8,0,IF(L143&lt;=16,10,IF(L143&lt;=24,6,0)))-IF(L143&lt;=8,0,IF(L143&lt;=16,(L143-9)*0.34,IF(L143&lt;=24,(L143-17)*0.34,0))),0)+IF(F143="PT",IF(L143=1,68,IF(L143=2,52.08,IF(L143=3,41.28,IF(L143=4,24,IF(L143=5,22,IF(L143=6,20,IF(L143=7,18,IF(L143=8,16,0))))))))+IF(L143&lt;=8,0,IF(L143&lt;=16,13,IF(L143&lt;=24,9,IF(L143&lt;=32,4,0))))-IF(L143&lt;=8,0,IF(L143&lt;=16,(L143-9)*0.34,IF(L143&lt;=24,(L143-17)*0.34,IF(L143&lt;=32,(L143-25)*0.34,0)))),0)+IF(F143="JOŽ",IF(L143=1,85,IF(L143=2,59.5,IF(L143=3,45,IF(L143=4,32.5,IF(L143=5,30,IF(L143=6,27.5,IF(L143=7,25,IF(L143=8,22.5,0))))))))+IF(L143&lt;=8,0,IF(L143&lt;=16,19,IF(L143&lt;=24,13,0)))-IF(L143&lt;=8,0,IF(L143&lt;=16,(L143-9)*0.425,IF(L143&lt;=24,(L143-17)*0.425,0))),0)+IF(F143="JPČ",IF(L143=1,68,IF(L143=2,47.6,IF(L143=3,36,IF(L143=4,26,IF(L143=5,24,IF(L143=6,22,IF(L143=7,20,IF(L143=8,18,0))))))))+IF(L143&lt;=8,0,IF(L143&lt;=16,13,IF(L143&lt;=24,9,0)))-IF(L143&lt;=8,0,IF(L143&lt;=16,(L143-9)*0.34,IF(L143&lt;=24,(L143-17)*0.34,0))),0)+IF(F143="JEČ",IF(L143=1,34,IF(L143=2,26.04,IF(L143=3,20.6,IF(L143=4,12,IF(L143=5,11,IF(L143=6,10,IF(L143=7,9,IF(L143=8,8,0))))))))+IF(L143&lt;=8,0,IF(L143&lt;=16,6,0))-IF(L143&lt;=8,0,IF(L143&lt;=16,(L143-9)*0.17,0)),0)+IF(F143="JEOF",IF(L143=1,34,IF(L143=2,26.04,IF(L143=3,20.6,IF(L143=4,12,IF(L143=5,11,IF(L143=6,10,IF(L143=7,9,IF(L143=8,8,0))))))))+IF(L143&lt;=8,0,IF(L143&lt;=16,6,0))-IF(L143&lt;=8,0,IF(L143&lt;=16,(L143-9)*0.17,0)),0)+IF(F143="JnPČ",IF(L143=1,51,IF(L143=2,35.7,IF(L143=3,27,IF(L143=4,19.5,IF(L143=5,18,IF(L143=6,16.5,IF(L143=7,15,IF(L143=8,13.5,0))))))))+IF(L143&lt;=8,0,IF(L143&lt;=16,10,0))-IF(L143&lt;=8,0,IF(L143&lt;=16,(L143-9)*0.255,0)),0)+IF(F143="JnEČ",IF(L143=1,25.5,IF(L143=2,19.53,IF(L143=3,15.48,IF(L143=4,9,IF(L143=5,8.25,IF(L143=6,7.5,IF(L143=7,6.75,IF(L143=8,6,0))))))))+IF(L143&lt;=8,0,IF(L143&lt;=16,5,0))-IF(L143&lt;=8,0,IF(L143&lt;=16,(L143-9)*0.1275,0)),0)+IF(F143="JčPČ",IF(L143=1,21.25,IF(L143=2,14.5,IF(L143=3,11.5,IF(L143=4,7,IF(L143=5,6.5,IF(L143=6,6,IF(L143=7,5.5,IF(L143=8,5,0))))))))+IF(L143&lt;=8,0,IF(L143&lt;=16,4,0))-IF(L143&lt;=8,0,IF(L143&lt;=16,(L143-9)*0.10625,0)),0)+IF(F143="JčEČ",IF(L143=1,17,IF(L143=2,13.02,IF(L143=3,10.32,IF(L143=4,6,IF(L143=5,5.5,IF(L143=6,5,IF(L143=7,4.5,IF(L143=8,4,0))))))))+IF(L143&lt;=8,0,IF(L143&lt;=16,3,0))-IF(L143&lt;=8,0,IF(L143&lt;=16,(L143-9)*0.085,0)),0)+IF(F143="NEAK",IF(L143=1,11.48,IF(L143=2,8.79,IF(L143=3,6.97,IF(L143=4,4.05,IF(L143=5,3.71,IF(L143=6,3.38,IF(L143=7,3.04,IF(L143=8,2.7,0))))))))+IF(L143&lt;=8,0,IF(L143&lt;=16,2,IF(L143&lt;=24,1.3,0)))-IF(L143&lt;=8,0,IF(L143&lt;=16,(L143-9)*0.0574,IF(L143&lt;=24,(L143-17)*0.0574,0))),0))*IF(L143&lt;4,1,IF(OR(F143="PČ",F143="PŽ",F143="PT"),IF(J143&lt;32,J143/32,1),1))* IF(L143&lt;4,1,IF(OR(F143="EČ",F143="EŽ",F143="JOŽ",F143="JPČ",F143="NEAK"),IF(J143&lt;24,J143/24,1),1))*IF(L143&lt;4,1,IF(OR(F143="PČneol",F143="JEČ",F143="JEOF",F143="JnPČ",F143="JnEČ",F143="JčPČ",F143="JčEČ"),IF(J143&lt;16,J143/16,1),1))*IF(L143&lt;4,1,IF(F143="EČneol",IF(J143&lt;8,J143/8,1),1))</f>
        <v>0</v>
      </c>
      <c r="O143" s="11">
        <f t="shared" si="66"/>
        <v>0</v>
      </c>
      <c r="P143" s="5">
        <f t="shared" si="67"/>
        <v>0</v>
      </c>
      <c r="Q143" s="13">
        <f t="shared" ref="Q143" si="70">IF(ISERROR(P143*100/N143),0,(P143*100/N143))</f>
        <v>0</v>
      </c>
      <c r="R143" s="12">
        <f t="shared" si="68"/>
        <v>0</v>
      </c>
    </row>
    <row r="144" spans="1:19" s="10" customFormat="1" ht="15" customHeight="1">
      <c r="A144" s="62" t="s">
        <v>3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  <c r="R144" s="12">
        <f>SUM(R140:R143)</f>
        <v>0</v>
      </c>
    </row>
    <row r="145" spans="1:18" s="10" customFormat="1" ht="5.45" customHeight="1">
      <c r="A145" s="17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2"/>
    </row>
    <row r="146" spans="1:18" s="10" customFormat="1" ht="9.7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9"/>
    </row>
    <row r="147" spans="1:18" s="10" customFormat="1" ht="15.75" customHeight="1">
      <c r="A147" s="65" t="s">
        <v>228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53"/>
    </row>
    <row r="148" spans="1:18" s="10" customFormat="1" ht="15.75" customHeight="1">
      <c r="A148" s="67" t="s">
        <v>109</v>
      </c>
      <c r="B148" s="68"/>
      <c r="C148" s="68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53"/>
    </row>
    <row r="149" spans="1:18" s="10" customFormat="1" ht="15.75" customHeight="1">
      <c r="A149" s="69" t="s">
        <v>229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53"/>
    </row>
    <row r="150" spans="1:18" s="10" customFormat="1">
      <c r="A150" s="38">
        <v>1</v>
      </c>
      <c r="B150" s="38" t="s">
        <v>129</v>
      </c>
      <c r="C150" s="54" t="s">
        <v>117</v>
      </c>
      <c r="D150" s="38" t="s">
        <v>118</v>
      </c>
      <c r="E150" s="38">
        <v>1</v>
      </c>
      <c r="F150" s="38" t="s">
        <v>100</v>
      </c>
      <c r="G150" s="38">
        <v>1</v>
      </c>
      <c r="H150" s="38" t="s">
        <v>119</v>
      </c>
      <c r="I150" s="38"/>
      <c r="J150" s="38">
        <v>98</v>
      </c>
      <c r="K150" s="38"/>
      <c r="L150" s="38">
        <v>30</v>
      </c>
      <c r="M150" s="38" t="s">
        <v>119</v>
      </c>
      <c r="N150" s="4">
        <f t="shared" ref="N150:N153" si="71">(IF(F150="OŽ",IF(L150=1,550.8,IF(L150=2,426.38,IF(L150=3,342.14,IF(L150=4,181.44,IF(L150=5,168.48,IF(L150=6,155.52,IF(L150=7,148.5,IF(L150=8,144,0))))))))+IF(L150&lt;=8,0,IF(L150&lt;=16,137.7,IF(L150&lt;=24,108,IF(L150&lt;=32,80.1,IF(L150&lt;=36,52.2,0)))))-IF(L150&lt;=8,0,IF(L150&lt;=16,(L150-9)*2.754,IF(L150&lt;=24,(L150-17)* 2.754,IF(L150&lt;=32,(L150-25)* 2.754,IF(L150&lt;=36,(L150-33)*2.754,0))))),0)+IF(F150="PČ",IF(L150=1,449,IF(L150=2,314.6,IF(L150=3,238,IF(L150=4,172,IF(L150=5,159,IF(L150=6,145,IF(L150=7,132,IF(L150=8,119,0))))))))+IF(L150&lt;=8,0,IF(L150&lt;=16,88,IF(L150&lt;=24,55,IF(L150&lt;=32,22,0))))-IF(L150&lt;=8,0,IF(L150&lt;=16,(L150-9)*2.245,IF(L150&lt;=24,(L150-17)*2.245,IF(L150&lt;=32,(L150-25)*2.245,0)))),0)+IF(F150="PČneol",IF(L150=1,85,IF(L150=2,64.61,IF(L150=3,50.76,IF(L150=4,16.25,IF(L150=5,15,IF(L150=6,13.75,IF(L150=7,12.5,IF(L150=8,11.25,0))))))))+IF(L150&lt;=8,0,IF(L150&lt;=16,9,0))-IF(L150&lt;=8,0,IF(L150&lt;=16,(L150-9)*0.425,0)),0)+IF(F150="PŽ",IF(L150=1,85,IF(L150=2,59.5,IF(L150=3,45,IF(L150=4,32.5,IF(L150=5,30,IF(L150=6,27.5,IF(L150=7,25,IF(L150=8,22.5,0))))))))+IF(L150&lt;=8,0,IF(L150&lt;=16,19,IF(L150&lt;=24,13,IF(L150&lt;=32,8,0))))-IF(L150&lt;=8,0,IF(L150&lt;=16,(L150-9)*0.425,IF(L150&lt;=24,(L150-17)*0.425,IF(L150&lt;=32,(L150-25)*0.425,0)))),0)+IF(F150="EČ",IF(L150=1,204,IF(L150=2,156.24,IF(L150=3,123.84,IF(L150=4,72,IF(L150=5,66,IF(L150=6,60,IF(L150=7,54,IF(L150=8,48,0))))))))+IF(L150&lt;=8,0,IF(L150&lt;=16,40,IF(L150&lt;=24,25,0)))-IF(L150&lt;=8,0,IF(L150&lt;=16,(L150-9)*1.02,IF(L150&lt;=24,(L150-17)*1.02,0))),0)+IF(F150="EČneol",IF(L150=1,68,IF(L150=2,51.69,IF(L150=3,40.61,IF(L150=4,13,IF(L150=5,12,IF(L150=6,11,IF(L150=7,10,IF(L150=8,9,0)))))))))+IF(F150="EŽ",IF(L150=1,68,IF(L150=2,47.6,IF(L150=3,36,IF(L150=4,18,IF(L150=5,16.5,IF(L150=6,15,IF(L150=7,13.5,IF(L150=8,12,0))))))))+IF(L150&lt;=8,0,IF(L150&lt;=16,10,IF(L150&lt;=24,6,0)))-IF(L150&lt;=8,0,IF(L150&lt;=16,(L150-9)*0.34,IF(L150&lt;=24,(L150-17)*0.34,0))),0)+IF(F150="PT",IF(L150=1,68,IF(L150=2,52.08,IF(L150=3,41.28,IF(L150=4,24,IF(L150=5,22,IF(L150=6,20,IF(L150=7,18,IF(L150=8,16,0))))))))+IF(L150&lt;=8,0,IF(L150&lt;=16,13,IF(L150&lt;=24,9,IF(L150&lt;=32,4,0))))-IF(L150&lt;=8,0,IF(L150&lt;=16,(L150-9)*0.34,IF(L150&lt;=24,(L150-17)*0.34,IF(L150&lt;=32,(L150-25)*0.34,0)))),0)+IF(F150="JOŽ",IF(L150=1,85,IF(L150=2,59.5,IF(L150=3,45,IF(L150=4,32.5,IF(L150=5,30,IF(L150=6,27.5,IF(L150=7,25,IF(L150=8,22.5,0))))))))+IF(L150&lt;=8,0,IF(L150&lt;=16,19,IF(L150&lt;=24,13,0)))-IF(L150&lt;=8,0,IF(L150&lt;=16,(L150-9)*0.425,IF(L150&lt;=24,(L150-17)*0.425,0))),0)+IF(F150="JPČ",IF(L150=1,68,IF(L150=2,47.6,IF(L150=3,36,IF(L150=4,26,IF(L150=5,24,IF(L150=6,22,IF(L150=7,20,IF(L150=8,18,0))))))))+IF(L150&lt;=8,0,IF(L150&lt;=16,13,IF(L150&lt;=24,9,0)))-IF(L150&lt;=8,0,IF(L150&lt;=16,(L150-9)*0.34,IF(L150&lt;=24,(L150-17)*0.34,0))),0)+IF(F150="JEČ",IF(L150=1,34,IF(L150=2,26.04,IF(L150=3,20.6,IF(L150=4,12,IF(L150=5,11,IF(L150=6,10,IF(L150=7,9,IF(L150=8,8,0))))))))+IF(L150&lt;=8,0,IF(L150&lt;=16,6,0))-IF(L150&lt;=8,0,IF(L150&lt;=16,(L150-9)*0.17,0)),0)+IF(F150="JEOF",IF(L150=1,34,IF(L150=2,26.04,IF(L150=3,20.6,IF(L150=4,12,IF(L150=5,11,IF(L150=6,10,IF(L150=7,9,IF(L150=8,8,0))))))))+IF(L150&lt;=8,0,IF(L150&lt;=16,6,0))-IF(L150&lt;=8,0,IF(L150&lt;=16,(L150-9)*0.17,0)),0)+IF(F150="JnPČ",IF(L150=1,51,IF(L150=2,35.7,IF(L150=3,27,IF(L150=4,19.5,IF(L150=5,18,IF(L150=6,16.5,IF(L150=7,15,IF(L150=8,13.5,0))))))))+IF(L150&lt;=8,0,IF(L150&lt;=16,10,0))-IF(L150&lt;=8,0,IF(L150&lt;=16,(L150-9)*0.255,0)),0)+IF(F150="JnEČ",IF(L150=1,25.5,IF(L150=2,19.53,IF(L150=3,15.48,IF(L150=4,9,IF(L150=5,8.25,IF(L150=6,7.5,IF(L150=7,6.75,IF(L150=8,6,0))))))))+IF(L150&lt;=8,0,IF(L150&lt;=16,5,0))-IF(L150&lt;=8,0,IF(L150&lt;=16,(L150-9)*0.1275,0)),0)+IF(F150="JčPČ",IF(L150=1,21.25,IF(L150=2,14.5,IF(L150=3,11.5,IF(L150=4,7,IF(L150=5,6.5,IF(L150=6,6,IF(L150=7,5.5,IF(L150=8,5,0))))))))+IF(L150&lt;=8,0,IF(L150&lt;=16,4,0))-IF(L150&lt;=8,0,IF(L150&lt;=16,(L150-9)*0.10625,0)),0)+IF(F150="JčEČ",IF(L150=1,17,IF(L150=2,13.02,IF(L150=3,10.32,IF(L150=4,6,IF(L150=5,5.5,IF(L150=6,5,IF(L150=7,4.5,IF(L150=8,4,0))))))))+IF(L150&lt;=8,0,IF(L150&lt;=16,3,0))-IF(L150&lt;=8,0,IF(L150&lt;=16,(L150-9)*0.085,0)),0)+IF(F150="NEAK",IF(L150=1,11.48,IF(L150=2,8.79,IF(L150=3,6.97,IF(L150=4,4.05,IF(L150=5,3.71,IF(L150=6,3.38,IF(L150=7,3.04,IF(L150=8,2.7,0))))))))+IF(L150&lt;=8,0,IF(L150&lt;=16,2,IF(L150&lt;=24,1.3,0)))-IF(L150&lt;=8,0,IF(L150&lt;=16,(L150-9)*0.0574,IF(L150&lt;=24,(L150-17)*0.0574,0))),0))*IF(L150&lt;4,1,IF(OR(F150="PČ",F150="PŽ",F150="PT"),IF(J150&lt;32,J150/32,1),1))* IF(L150&lt;4,1,IF(OR(F150="EČ",F150="EŽ",F150="JOŽ",F150="JPČ",F150="NEAK"),IF(J150&lt;24,J150/24,1),1))*IF(L150&lt;4,1,IF(OR(F150="PČneol",F150="JEČ",F150="JEOF",F150="JnPČ",F150="JnEČ",F150="JčPČ",F150="JčEČ"),IF(J150&lt;16,J150/16,1),1))*IF(L150&lt;4,1,IF(F150="EČneol",IF(J150&lt;8,J150/8,1),1))</f>
        <v>0</v>
      </c>
      <c r="O150" s="11">
        <f t="shared" ref="O150:O153" si="72">IF(F150="OŽ",N150,IF(H150="Ne",IF(J150*0.3&lt;=J150-L150,N150,0),IF(J150*0.1&lt;=J150-L150,N150,0)))</f>
        <v>0</v>
      </c>
      <c r="P150" s="5">
        <f t="shared" ref="P150:P153" si="73">IF(O150=0,0,IF(F150="OŽ",IF(L150&gt;35,0,IF(J150&gt;35,(36-L150)*1.6524,((36-L150)-(36-J150))*1.6524)),0)+IF(F150="PČ",IF(L150&gt;31,0,IF(J150&gt;31,(32-L150)*1.347,((32-L150)-(32-J150))*1.347)),0)+ IF(F150="PČneol",IF(L150&gt;15,0,IF(J150&gt;15,(16-L150)*0.255,((16-L150)-(16-J150))*0.255)),0)+IF(F150="PŽ",IF(L150&gt;31,0,IF(J150&gt;31,(32-L150)*0.255,((32-L150)-(32-J150))*0.255)),0)+IF(F150="EČ",IF(L150&gt;23,0,IF(J150&gt;23,(24-L150)*0.612,((24-L150)-(24-J150))*0.612)),0)+IF(F150="EČneol",IF(L150&gt;7,0,IF(J150&gt;7,(8-L150)*0.204,((8-L150)-(8-J150))*0.204)),0)+IF(F150="EŽ",IF(L150&gt;23,0,IF(J150&gt;23,(24-L150)*0.204,((24-L150)-(24-J150))*0.204)),0)+IF(F150="PT",IF(L150&gt;31,0,IF(J150&gt;31,(32-L150)*0.204,((32-L150)-(32-J150))*0.204)),0)+IF(F150="JOŽ",IF(L150&gt;23,0,IF(J150&gt;23,(24-L150)*0.255,((24-L150)-(24-J150))*0.255)),0)+IF(F150="JPČ",IF(L150&gt;23,0,IF(J150&gt;23,(24-L150)*0.204,((24-L150)-(24-J150))*0.204)),0)+IF(F150="JEČ",IF(L150&gt;15,0,IF(J150&gt;15,(16-L150)*0.102,((16-L150)-(16-J150))*0.102)),0)+IF(F150="JEOF",IF(L150&gt;15,0,IF(J150&gt;15,(16-L150)*0.102,((16-L150)-(16-J150))*0.102)),0)+IF(F150="JnPČ",IF(L150&gt;15,0,IF(J150&gt;15,(16-L150)*0.153,((16-L150)-(16-J150))*0.153)),0)+IF(F150="JnEČ",IF(L150&gt;15,0,IF(J150&gt;15,(16-L150)*0.0765,((16-L150)-(16-J150))*0.0765)),0)+IF(F150="JčPČ",IF(L150&gt;15,0,IF(J150&gt;15,(16-L150)*0.06375,((16-L150)-(16-J150))*0.06375)),0)+IF(F150="JčEČ",IF(L150&gt;15,0,IF(J150&gt;15,(16-L150)*0.051,((16-L150)-(16-J150))*0.051)),0)+IF(F150="NEAK",IF(L150&gt;23,0,IF(J150&gt;23,(24-L150)*0.03444,((24-L150)-(24-J150))*0.03444)),0))</f>
        <v>0</v>
      </c>
      <c r="Q150" s="13">
        <f t="shared" ref="Q150:Q153" si="74">IF(ISERROR(P150*100/N150),0,(P150*100/N150))</f>
        <v>0</v>
      </c>
      <c r="R150" s="12">
        <f t="shared" ref="R150:R153" si="75">IF(Q150&lt;=30,O150+P150,O150+O150*0.3)*IF(G150=1,0.4,IF(G150=2,0.75,IF(G150="1 (kas 4 m. 1 k. nerengiamos)",0.52,1)))*IF(D150="olimpinė",1,IF(M150="Ne",0.5,1))*IF(OR(A$5="Lietuvos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federacija"),IF(OR(J150&lt;8,K150&lt;16),0,1),1)*E150*IF(I150&lt;=1,1,1/I150)*IF(OR(A$5="Lietuvos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151" spans="1:18" s="10" customFormat="1">
      <c r="A151" s="38">
        <v>2</v>
      </c>
      <c r="B151" s="38" t="s">
        <v>200</v>
      </c>
      <c r="C151" s="54" t="s">
        <v>117</v>
      </c>
      <c r="D151" s="38" t="s">
        <v>118</v>
      </c>
      <c r="E151" s="38">
        <v>1</v>
      </c>
      <c r="F151" s="38" t="s">
        <v>100</v>
      </c>
      <c r="G151" s="38">
        <v>1</v>
      </c>
      <c r="H151" s="38" t="s">
        <v>119</v>
      </c>
      <c r="I151" s="38"/>
      <c r="J151" s="38">
        <v>95</v>
      </c>
      <c r="K151" s="38"/>
      <c r="L151" s="38">
        <v>27</v>
      </c>
      <c r="M151" s="38" t="s">
        <v>119</v>
      </c>
      <c r="N151" s="4">
        <f t="shared" si="71"/>
        <v>0</v>
      </c>
      <c r="O151" s="11">
        <f t="shared" si="72"/>
        <v>0</v>
      </c>
      <c r="P151" s="5">
        <f t="shared" si="73"/>
        <v>0</v>
      </c>
      <c r="Q151" s="13">
        <f t="shared" si="74"/>
        <v>0</v>
      </c>
      <c r="R151" s="12">
        <f t="shared" si="75"/>
        <v>0</v>
      </c>
    </row>
    <row r="152" spans="1:18" s="10" customFormat="1">
      <c r="A152" s="38">
        <v>3</v>
      </c>
      <c r="B152" s="38" t="s">
        <v>230</v>
      </c>
      <c r="C152" s="54" t="s">
        <v>117</v>
      </c>
      <c r="D152" s="38" t="s">
        <v>118</v>
      </c>
      <c r="E152" s="38">
        <v>1</v>
      </c>
      <c r="F152" s="38" t="s">
        <v>100</v>
      </c>
      <c r="G152" s="38">
        <v>1</v>
      </c>
      <c r="H152" s="38" t="s">
        <v>169</v>
      </c>
      <c r="I152" s="38"/>
      <c r="J152" s="38">
        <v>95</v>
      </c>
      <c r="K152" s="38"/>
      <c r="L152" s="38">
        <v>50</v>
      </c>
      <c r="M152" s="38" t="s">
        <v>119</v>
      </c>
      <c r="N152" s="4">
        <f t="shared" si="71"/>
        <v>0</v>
      </c>
      <c r="O152" s="11">
        <f t="shared" si="72"/>
        <v>0</v>
      </c>
      <c r="P152" s="5">
        <f t="shared" si="73"/>
        <v>0</v>
      </c>
      <c r="Q152" s="13">
        <f t="shared" si="74"/>
        <v>0</v>
      </c>
      <c r="R152" s="12">
        <f t="shared" si="75"/>
        <v>0</v>
      </c>
    </row>
    <row r="153" spans="1:18" s="10" customFormat="1">
      <c r="A153" s="38">
        <v>4</v>
      </c>
      <c r="B153" s="38" t="s">
        <v>231</v>
      </c>
      <c r="C153" s="54" t="s">
        <v>117</v>
      </c>
      <c r="D153" s="38" t="s">
        <v>118</v>
      </c>
      <c r="E153" s="38">
        <v>1</v>
      </c>
      <c r="F153" s="38" t="s">
        <v>100</v>
      </c>
      <c r="G153" s="38">
        <v>1</v>
      </c>
      <c r="H153" s="38" t="s">
        <v>169</v>
      </c>
      <c r="I153" s="38"/>
      <c r="J153" s="38">
        <v>98</v>
      </c>
      <c r="K153" s="38"/>
      <c r="L153" s="38">
        <v>66</v>
      </c>
      <c r="M153" s="38" t="s">
        <v>119</v>
      </c>
      <c r="N153" s="4">
        <f t="shared" si="71"/>
        <v>0</v>
      </c>
      <c r="O153" s="11">
        <f t="shared" si="72"/>
        <v>0</v>
      </c>
      <c r="P153" s="5">
        <f t="shared" si="73"/>
        <v>0</v>
      </c>
      <c r="Q153" s="13">
        <f t="shared" si="74"/>
        <v>0</v>
      </c>
      <c r="R153" s="12">
        <f t="shared" si="75"/>
        <v>0</v>
      </c>
    </row>
    <row r="154" spans="1:18" s="10" customFormat="1" ht="15" customHeight="1">
      <c r="A154" s="62" t="s">
        <v>3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  <c r="R154" s="12">
        <f>SUM(R150:R153)</f>
        <v>0</v>
      </c>
    </row>
    <row r="155" spans="1:18" s="10" customFormat="1" ht="9" customHeight="1">
      <c r="A155" s="17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spans="1:18" s="10" customFormat="1" ht="15" customHeight="1">
      <c r="A156" s="65" t="s">
        <v>232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53"/>
    </row>
    <row r="157" spans="1:18" s="10" customFormat="1" ht="18" customHeight="1">
      <c r="A157" s="67" t="s">
        <v>109</v>
      </c>
      <c r="B157" s="68"/>
      <c r="C157" s="68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53"/>
    </row>
    <row r="158" spans="1:18" s="10" customFormat="1">
      <c r="A158" s="38">
        <v>1</v>
      </c>
      <c r="B158" s="38" t="s">
        <v>129</v>
      </c>
      <c r="C158" s="54" t="s">
        <v>117</v>
      </c>
      <c r="D158" s="38" t="s">
        <v>118</v>
      </c>
      <c r="E158" s="38">
        <v>1</v>
      </c>
      <c r="F158" s="38" t="s">
        <v>233</v>
      </c>
      <c r="G158" s="38">
        <v>4</v>
      </c>
      <c r="H158" s="38" t="s">
        <v>119</v>
      </c>
      <c r="I158" s="38"/>
      <c r="J158" s="38">
        <v>24</v>
      </c>
      <c r="K158" s="55">
        <v>16</v>
      </c>
      <c r="L158" s="38">
        <v>13</v>
      </c>
      <c r="M158" s="38" t="s">
        <v>119</v>
      </c>
      <c r="N158" s="4">
        <f t="shared" ref="N158:N161" si="76">(IF(F158="OŽ",IF(L158=1,550.8,IF(L158=2,426.38,IF(L158=3,342.14,IF(L158=4,181.44,IF(L158=5,168.48,IF(L158=6,155.52,IF(L158=7,148.5,IF(L158=8,144,0))))))))+IF(L158&lt;=8,0,IF(L158&lt;=16,137.7,IF(L158&lt;=24,108,IF(L158&lt;=32,80.1,IF(L158&lt;=36,52.2,0)))))-IF(L158&lt;=8,0,IF(L158&lt;=16,(L158-9)*2.754,IF(L158&lt;=24,(L158-17)* 2.754,IF(L158&lt;=32,(L158-25)* 2.754,IF(L158&lt;=36,(L158-33)*2.754,0))))),0)+IF(F158="PČ",IF(L158=1,449,IF(L158=2,314.6,IF(L158=3,238,IF(L158=4,172,IF(L158=5,159,IF(L158=6,145,IF(L158=7,132,IF(L158=8,119,0))))))))+IF(L158&lt;=8,0,IF(L158&lt;=16,88,IF(L158&lt;=24,55,IF(L158&lt;=32,22,0))))-IF(L158&lt;=8,0,IF(L158&lt;=16,(L158-9)*2.245,IF(L158&lt;=24,(L158-17)*2.245,IF(L158&lt;=32,(L158-25)*2.245,0)))),0)+IF(F158="PČneol",IF(L158=1,85,IF(L158=2,64.61,IF(L158=3,50.76,IF(L158=4,16.25,IF(L158=5,15,IF(L158=6,13.75,IF(L158=7,12.5,IF(L158=8,11.25,0))))))))+IF(L158&lt;=8,0,IF(L158&lt;=16,9,0))-IF(L158&lt;=8,0,IF(L158&lt;=16,(L158-9)*0.425,0)),0)+IF(F158="PŽ",IF(L158=1,85,IF(L158=2,59.5,IF(L158=3,45,IF(L158=4,32.5,IF(L158=5,30,IF(L158=6,27.5,IF(L158=7,25,IF(L158=8,22.5,0))))))))+IF(L158&lt;=8,0,IF(L158&lt;=16,19,IF(L158&lt;=24,13,IF(L158&lt;=32,8,0))))-IF(L158&lt;=8,0,IF(L158&lt;=16,(L158-9)*0.425,IF(L158&lt;=24,(L158-17)*0.425,IF(L158&lt;=32,(L158-25)*0.425,0)))),0)+IF(F158="EČ",IF(L158=1,204,IF(L158=2,156.24,IF(L158=3,123.84,IF(L158=4,72,IF(L158=5,66,IF(L158=6,60,IF(L158=7,54,IF(L158=8,48,0))))))))+IF(L158&lt;=8,0,IF(L158&lt;=16,40,IF(L158&lt;=24,25,0)))-IF(L158&lt;=8,0,IF(L158&lt;=16,(L158-9)*1.02,IF(L158&lt;=24,(L158-17)*1.02,0))),0)+IF(F158="EČneol",IF(L158=1,68,IF(L158=2,51.69,IF(L158=3,40.61,IF(L158=4,13,IF(L158=5,12,IF(L158=6,11,IF(L158=7,10,IF(L158=8,9,0)))))))))+IF(F158="EŽ",IF(L158=1,68,IF(L158=2,47.6,IF(L158=3,36,IF(L158=4,18,IF(L158=5,16.5,IF(L158=6,15,IF(L158=7,13.5,IF(L158=8,12,0))))))))+IF(L158&lt;=8,0,IF(L158&lt;=16,10,IF(L158&lt;=24,6,0)))-IF(L158&lt;=8,0,IF(L158&lt;=16,(L158-9)*0.34,IF(L158&lt;=24,(L158-17)*0.34,0))),0)+IF(F158="PT",IF(L158=1,68,IF(L158=2,52.08,IF(L158=3,41.28,IF(L158=4,24,IF(L158=5,22,IF(L158=6,20,IF(L158=7,18,IF(L158=8,16,0))))))))+IF(L158&lt;=8,0,IF(L158&lt;=16,13,IF(L158&lt;=24,9,IF(L158&lt;=32,4,0))))-IF(L158&lt;=8,0,IF(L158&lt;=16,(L158-9)*0.34,IF(L158&lt;=24,(L158-17)*0.34,IF(L158&lt;=32,(L158-25)*0.34,0)))),0)+IF(F158="JOŽ",IF(L158=1,85,IF(L158=2,59.5,IF(L158=3,45,IF(L158=4,32.5,IF(L158=5,30,IF(L158=6,27.5,IF(L158=7,25,IF(L158=8,22.5,0))))))))+IF(L158&lt;=8,0,IF(L158&lt;=16,19,IF(L158&lt;=24,13,0)))-IF(L158&lt;=8,0,IF(L158&lt;=16,(L158-9)*0.425,IF(L158&lt;=24,(L158-17)*0.425,0))),0)+IF(F158="JPČ",IF(L158=1,68,IF(L158=2,47.6,IF(L158=3,36,IF(L158=4,26,IF(L158=5,24,IF(L158=6,22,IF(L158=7,20,IF(L158=8,18,0))))))))+IF(L158&lt;=8,0,IF(L158&lt;=16,13,IF(L158&lt;=24,9,0)))-IF(L158&lt;=8,0,IF(L158&lt;=16,(L158-9)*0.34,IF(L158&lt;=24,(L158-17)*0.34,0))),0)+IF(F158="JEČ",IF(L158=1,34,IF(L158=2,26.04,IF(L158=3,20.6,IF(L158=4,12,IF(L158=5,11,IF(L158=6,10,IF(L158=7,9,IF(L158=8,8,0))))))))+IF(L158&lt;=8,0,IF(L158&lt;=16,6,0))-IF(L158&lt;=8,0,IF(L158&lt;=16,(L158-9)*0.17,0)),0)+IF(F158="JEOF",IF(L158=1,34,IF(L158=2,26.04,IF(L158=3,20.6,IF(L158=4,12,IF(L158=5,11,IF(L158=6,10,IF(L158=7,9,IF(L158=8,8,0))))))))+IF(L158&lt;=8,0,IF(L158&lt;=16,6,0))-IF(L158&lt;=8,0,IF(L158&lt;=16,(L158-9)*0.17,0)),0)+IF(F158="JnPČ",IF(L158=1,51,IF(L158=2,35.7,IF(L158=3,27,IF(L158=4,19.5,IF(L158=5,18,IF(L158=6,16.5,IF(L158=7,15,IF(L158=8,13.5,0))))))))+IF(L158&lt;=8,0,IF(L158&lt;=16,10,0))-IF(L158&lt;=8,0,IF(L158&lt;=16,(L158-9)*0.255,0)),0)+IF(F158="JnEČ",IF(L158=1,25.5,IF(L158=2,19.53,IF(L158=3,15.48,IF(L158=4,9,IF(L158=5,8.25,IF(L158=6,7.5,IF(L158=7,6.75,IF(L158=8,6,0))))))))+IF(L158&lt;=8,0,IF(L158&lt;=16,5,0))-IF(L158&lt;=8,0,IF(L158&lt;=16,(L158-9)*0.1275,0)),0)+IF(F158="JčPČ",IF(L158=1,21.25,IF(L158=2,14.5,IF(L158=3,11.5,IF(L158=4,7,IF(L158=5,6.5,IF(L158=6,6,IF(L158=7,5.5,IF(L158=8,5,0))))))))+IF(L158&lt;=8,0,IF(L158&lt;=16,4,0))-IF(L158&lt;=8,0,IF(L158&lt;=16,(L158-9)*0.10625,0)),0)+IF(F158="JčEČ",IF(L158=1,17,IF(L158=2,13.02,IF(L158=3,10.32,IF(L158=4,6,IF(L158=5,5.5,IF(L158=6,5,IF(L158=7,4.5,IF(L158=8,4,0))))))))+IF(L158&lt;=8,0,IF(L158&lt;=16,3,0))-IF(L158&lt;=8,0,IF(L158&lt;=16,(L158-9)*0.085,0)),0)+IF(F158="NEAK",IF(L158=1,11.48,IF(L158=2,8.79,IF(L158=3,6.97,IF(L158=4,4.05,IF(L158=5,3.71,IF(L158=6,3.38,IF(L158=7,3.04,IF(L158=8,2.7,0))))))))+IF(L158&lt;=8,0,IF(L158&lt;=16,2,IF(L158&lt;=24,1.3,0)))-IF(L158&lt;=8,0,IF(L158&lt;=16,(L158-9)*0.0574,IF(L158&lt;=24,(L158-17)*0.0574,0))),0))*IF(L158&lt;4,1,IF(OR(F158="PČ",F158="PŽ",F158="PT"),IF(J158&lt;32,J158/32,1),1))* IF(L158&lt;4,1,IF(OR(F158="EČ",F158="EŽ",F158="JOŽ",F158="JPČ",F158="NEAK"),IF(J158&lt;24,J158/24,1),1))*IF(L158&lt;4,1,IF(OR(F158="PČneol",F158="JEČ",F158="JEOF",F158="JnPČ",F158="JnEČ",F158="JčPČ",F158="JčEČ"),IF(J158&lt;16,J158/16,1),1))*IF(L158&lt;4,1,IF(F158="EČneol",IF(J158&lt;8,J158/8,1),1))</f>
        <v>17.3</v>
      </c>
      <c r="O158" s="11">
        <f t="shared" ref="O158:O161" si="77">IF(F158="OŽ",N158,IF(H158="Ne",IF(J158*0.3&lt;=J158-L158,N158,0),IF(J158*0.1&lt;=J158-L158,N158,0)))</f>
        <v>17.3</v>
      </c>
      <c r="P158" s="5">
        <f t="shared" ref="P158:P161" si="78">IF(O158=0,0,IF(F158="OŽ",IF(L158&gt;35,0,IF(J158&gt;35,(36-L158)*1.6524,((36-L158)-(36-J158))*1.6524)),0)+IF(F158="PČ",IF(L158&gt;31,0,IF(J158&gt;31,(32-L158)*1.347,((32-L158)-(32-J158))*1.347)),0)+ IF(F158="PČneol",IF(L158&gt;15,0,IF(J158&gt;15,(16-L158)*0.255,((16-L158)-(16-J158))*0.255)),0)+IF(F158="PŽ",IF(L158&gt;31,0,IF(J158&gt;31,(32-L158)*0.255,((32-L158)-(32-J158))*0.255)),0)+IF(F158="EČ",IF(L158&gt;23,0,IF(J158&gt;23,(24-L158)*0.612,((24-L158)-(24-J158))*0.612)),0)+IF(F158="EČneol",IF(L158&gt;7,0,IF(J158&gt;7,(8-L158)*0.204,((8-L158)-(8-J158))*0.204)),0)+IF(F158="EŽ",IF(L158&gt;23,0,IF(J158&gt;23,(24-L158)*0.204,((24-L158)-(24-J158))*0.204)),0)+IF(F158="PT",IF(L158&gt;31,0,IF(J158&gt;31,(32-L158)*0.204,((32-L158)-(32-J158))*0.204)),0)+IF(F158="JOŽ",IF(L158&gt;23,0,IF(J158&gt;23,(24-L158)*0.255,((24-L158)-(24-J158))*0.255)),0)+IF(F158="JPČ",IF(L158&gt;23,0,IF(J158&gt;23,(24-L158)*0.204,((24-L158)-(24-J158))*0.204)),0)+IF(F158="JEČ",IF(L158&gt;15,0,IF(J158&gt;15,(16-L158)*0.102,((16-L158)-(16-J158))*0.102)),0)+IF(F158="JEOF",IF(L158&gt;15,0,IF(J158&gt;15,(16-L158)*0.102,((16-L158)-(16-J158))*0.102)),0)+IF(F158="JnPČ",IF(L158&gt;15,0,IF(J158&gt;15,(16-L158)*0.153,((16-L158)-(16-J158))*0.153)),0)+IF(F158="JnEČ",IF(L158&gt;15,0,IF(J158&gt;15,(16-L158)*0.0765,((16-L158)-(16-J158))*0.0765)),0)+IF(F158="JčPČ",IF(L158&gt;15,0,IF(J158&gt;15,(16-L158)*0.06375,((16-L158)-(16-J158))*0.06375)),0)+IF(F158="JčEČ",IF(L158&gt;15,0,IF(J158&gt;15,(16-L158)*0.051,((16-L158)-(16-J158))*0.051)),0)+IF(F158="NEAK",IF(L158&gt;23,0,IF(J158&gt;23,(24-L158)*0.03444,((24-L158)-(24-J158))*0.03444)),0))</f>
        <v>2.8050000000000002</v>
      </c>
      <c r="Q158" s="13">
        <f t="shared" ref="Q158:Q161" si="79">IF(ISERROR(P158*100/N158),0,(P158*100/N158))</f>
        <v>16.21387283236994</v>
      </c>
      <c r="R158" s="12">
        <f t="shared" ref="R158:R161" si="80">IF(Q158&lt;=30,O158+P158,O158+O158*0.3)*IF(G158=1,0.4,IF(G158=2,0.75,IF(G158="1 (kas 4 m. 1 k. nerengiamos)",0.52,1)))*IF(D158="olimpinė",1,IF(M158="Ne",0.5,1))*IF(OR(A$5="Lietuvos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federacija"),IF(OR(J158&lt;8,K158&lt;16),0,1),1)*E158*IF(I158&lt;=1,1,1/I158)*IF(OR(A$5="Lietuvos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20.507100000000001</v>
      </c>
    </row>
    <row r="159" spans="1:18" s="10" customFormat="1">
      <c r="A159" s="38">
        <v>2</v>
      </c>
      <c r="B159" s="38" t="s">
        <v>200</v>
      </c>
      <c r="C159" s="54" t="s">
        <v>117</v>
      </c>
      <c r="D159" s="38" t="s">
        <v>118</v>
      </c>
      <c r="E159" s="38">
        <v>1</v>
      </c>
      <c r="F159" s="38" t="s">
        <v>233</v>
      </c>
      <c r="G159" s="38">
        <v>4</v>
      </c>
      <c r="H159" s="38" t="s">
        <v>119</v>
      </c>
      <c r="I159" s="38"/>
      <c r="J159" s="38">
        <v>24</v>
      </c>
      <c r="K159" s="55">
        <v>16</v>
      </c>
      <c r="L159" s="38">
        <v>13</v>
      </c>
      <c r="M159" s="38" t="s">
        <v>119</v>
      </c>
      <c r="N159" s="4">
        <f t="shared" si="76"/>
        <v>17.3</v>
      </c>
      <c r="O159" s="11">
        <f t="shared" si="77"/>
        <v>17.3</v>
      </c>
      <c r="P159" s="5">
        <f t="shared" si="78"/>
        <v>2.8050000000000002</v>
      </c>
      <c r="Q159" s="13">
        <f t="shared" si="79"/>
        <v>16.21387283236994</v>
      </c>
      <c r="R159" s="12">
        <f t="shared" si="80"/>
        <v>20.507100000000001</v>
      </c>
    </row>
    <row r="160" spans="1:18" s="10" customFormat="1">
      <c r="A160" s="38">
        <v>3</v>
      </c>
      <c r="B160" s="38" t="s">
        <v>234</v>
      </c>
      <c r="C160" s="54" t="s">
        <v>125</v>
      </c>
      <c r="D160" s="38" t="s">
        <v>118</v>
      </c>
      <c r="E160" s="56">
        <v>1</v>
      </c>
      <c r="F160" s="38" t="s">
        <v>233</v>
      </c>
      <c r="G160" s="38">
        <v>4</v>
      </c>
      <c r="H160" s="38" t="s">
        <v>119</v>
      </c>
      <c r="I160" s="38"/>
      <c r="J160" s="38">
        <v>24</v>
      </c>
      <c r="K160" s="55">
        <v>16</v>
      </c>
      <c r="L160" s="38">
        <v>16</v>
      </c>
      <c r="M160" s="38" t="s">
        <v>119</v>
      </c>
      <c r="N160" s="4">
        <f t="shared" si="76"/>
        <v>16.024999999999999</v>
      </c>
      <c r="O160" s="11">
        <f t="shared" si="77"/>
        <v>16.024999999999999</v>
      </c>
      <c r="P160" s="5">
        <f t="shared" si="78"/>
        <v>2.04</v>
      </c>
      <c r="Q160" s="13">
        <f t="shared" si="79"/>
        <v>12.730109204368176</v>
      </c>
      <c r="R160" s="12">
        <f t="shared" si="80"/>
        <v>18.426299999999998</v>
      </c>
    </row>
    <row r="161" spans="1:18" s="10" customFormat="1">
      <c r="A161" s="38">
        <v>4</v>
      </c>
      <c r="B161" s="38" t="s">
        <v>235</v>
      </c>
      <c r="C161" s="54" t="s">
        <v>125</v>
      </c>
      <c r="D161" s="38" t="s">
        <v>118</v>
      </c>
      <c r="E161" s="56">
        <v>1</v>
      </c>
      <c r="F161" s="38" t="s">
        <v>233</v>
      </c>
      <c r="G161" s="38">
        <v>4</v>
      </c>
      <c r="H161" s="38" t="s">
        <v>119</v>
      </c>
      <c r="I161" s="38"/>
      <c r="J161" s="38">
        <v>24</v>
      </c>
      <c r="K161" s="55">
        <v>16</v>
      </c>
      <c r="L161" s="38">
        <v>8</v>
      </c>
      <c r="M161" s="38" t="s">
        <v>119</v>
      </c>
      <c r="N161" s="4">
        <f t="shared" si="76"/>
        <v>22.5</v>
      </c>
      <c r="O161" s="11">
        <f t="shared" si="77"/>
        <v>22.5</v>
      </c>
      <c r="P161" s="5">
        <f t="shared" si="78"/>
        <v>4.08</v>
      </c>
      <c r="Q161" s="13">
        <f t="shared" si="79"/>
        <v>18.133333333333333</v>
      </c>
      <c r="R161" s="12">
        <f t="shared" si="80"/>
        <v>27.111599999999999</v>
      </c>
    </row>
    <row r="162" spans="1:18" s="10" customFormat="1" ht="15" customHeight="1">
      <c r="A162" s="62" t="s">
        <v>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  <c r="R162" s="12">
        <f>SUM(R158:R161)</f>
        <v>86.552099999999996</v>
      </c>
    </row>
    <row r="163" spans="1:18" s="10" customFormat="1" ht="15.75">
      <c r="A163" s="24" t="s">
        <v>236</v>
      </c>
      <c r="B163" s="24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2"/>
    </row>
    <row r="164" spans="1:18" s="10" customFormat="1">
      <c r="A164" s="35" t="s">
        <v>108</v>
      </c>
      <c r="B164" s="35"/>
      <c r="C164" s="35"/>
      <c r="D164" s="35"/>
      <c r="E164" s="35"/>
      <c r="F164" s="35"/>
      <c r="G164" s="35"/>
      <c r="H164" s="35"/>
      <c r="I164" s="35"/>
      <c r="J164" s="51"/>
      <c r="K164" s="51"/>
      <c r="L164" s="51"/>
      <c r="M164" s="51"/>
      <c r="N164" s="51"/>
      <c r="O164" s="51"/>
      <c r="P164" s="51"/>
      <c r="Q164" s="51"/>
      <c r="R164" s="52"/>
    </row>
    <row r="165" spans="1:18" s="10" customFormat="1" ht="15" customHeight="1">
      <c r="A165" s="65" t="s">
        <v>237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53"/>
    </row>
    <row r="166" spans="1:18" s="10" customFormat="1" ht="18" customHeight="1">
      <c r="A166" s="67" t="s">
        <v>109</v>
      </c>
      <c r="B166" s="68"/>
      <c r="C166" s="68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53"/>
    </row>
    <row r="167" spans="1:18" s="10" customFormat="1" ht="15" customHeight="1">
      <c r="A167" s="69" t="s">
        <v>238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53"/>
    </row>
    <row r="168" spans="1:18" s="10" customFormat="1">
      <c r="A168" s="38">
        <v>1</v>
      </c>
      <c r="B168" s="38" t="s">
        <v>136</v>
      </c>
      <c r="C168" s="54" t="s">
        <v>117</v>
      </c>
      <c r="D168" s="38" t="s">
        <v>126</v>
      </c>
      <c r="E168" s="38">
        <v>1</v>
      </c>
      <c r="F168" s="38" t="s">
        <v>97</v>
      </c>
      <c r="G168" s="38">
        <v>1</v>
      </c>
      <c r="H168" s="38" t="s">
        <v>169</v>
      </c>
      <c r="I168" s="38"/>
      <c r="J168" s="38">
        <v>7</v>
      </c>
      <c r="K168" s="55">
        <v>16</v>
      </c>
      <c r="L168" s="38">
        <v>1</v>
      </c>
      <c r="M168" s="38" t="s">
        <v>119</v>
      </c>
      <c r="N168" s="4">
        <f>(IF(F168="OŽ",IF(L168=1,550.8,IF(L168=2,426.38,IF(L168=3,342.14,IF(L168=4,181.44,IF(L168=5,168.48,IF(L168=6,155.52,IF(L168=7,148.5,IF(L168=8,144,0))))))))+IF(L168&lt;=8,0,IF(L168&lt;=16,137.7,IF(L168&lt;=24,108,IF(L168&lt;=32,80.1,IF(L168&lt;=36,52.2,0)))))-IF(L168&lt;=8,0,IF(L168&lt;=16,(L168-9)*2.754,IF(L168&lt;=24,(L168-17)* 2.754,IF(L168&lt;=32,(L168-25)* 2.754,IF(L168&lt;=36,(L168-33)*2.754,0))))),0)+IF(F168="PČ",IF(L168=1,449,IF(L168=2,314.6,IF(L168=3,238,IF(L168=4,172,IF(L168=5,159,IF(L168=6,145,IF(L168=7,132,IF(L168=8,119,0))))))))+IF(L168&lt;=8,0,IF(L168&lt;=16,88,IF(L168&lt;=24,55,IF(L168&lt;=32,22,0))))-IF(L168&lt;=8,0,IF(L168&lt;=16,(L168-9)*2.245,IF(L168&lt;=24,(L168-17)*2.245,IF(L168&lt;=32,(L168-25)*2.245,0)))),0)+IF(F168="PČneol",IF(L168=1,85,IF(L168=2,64.61,IF(L168=3,50.76,IF(L168=4,16.25,IF(L168=5,15,IF(L168=6,13.75,IF(L168=7,12.5,IF(L168=8,11.25,0))))))))+IF(L168&lt;=8,0,IF(L168&lt;=16,9,0))-IF(L168&lt;=8,0,IF(L168&lt;=16,(L168-9)*0.425,0)),0)+IF(F168="PŽ",IF(L168=1,85,IF(L168=2,59.5,IF(L168=3,45,IF(L168=4,32.5,IF(L168=5,30,IF(L168=6,27.5,IF(L168=7,25,IF(L168=8,22.5,0))))))))+IF(L168&lt;=8,0,IF(L168&lt;=16,19,IF(L168&lt;=24,13,IF(L168&lt;=32,8,0))))-IF(L168&lt;=8,0,IF(L168&lt;=16,(L168-9)*0.425,IF(L168&lt;=24,(L168-17)*0.425,IF(L168&lt;=32,(L168-25)*0.425,0)))),0)+IF(F168="EČ",IF(L168=1,204,IF(L168=2,156.24,IF(L168=3,123.84,IF(L168=4,72,IF(L168=5,66,IF(L168=6,60,IF(L168=7,54,IF(L168=8,48,0))))))))+IF(L168&lt;=8,0,IF(L168&lt;=16,40,IF(L168&lt;=24,25,0)))-IF(L168&lt;=8,0,IF(L168&lt;=16,(L168-9)*1.02,IF(L168&lt;=24,(L168-17)*1.02,0))),0)+IF(F168="EČneol",IF(L168=1,68,IF(L168=2,51.69,IF(L168=3,40.61,IF(L168=4,13,IF(L168=5,12,IF(L168=6,11,IF(L168=7,10,IF(L168=8,9,0)))))))))+IF(F168="EŽ",IF(L168=1,68,IF(L168=2,47.6,IF(L168=3,36,IF(L168=4,18,IF(L168=5,16.5,IF(L168=6,15,IF(L168=7,13.5,IF(L168=8,12,0))))))))+IF(L168&lt;=8,0,IF(L168&lt;=16,10,IF(L168&lt;=24,6,0)))-IF(L168&lt;=8,0,IF(L168&lt;=16,(L168-9)*0.34,IF(L168&lt;=24,(L168-17)*0.34,0))),0)+IF(F168="PT",IF(L168=1,68,IF(L168=2,52.08,IF(L168=3,41.28,IF(L168=4,24,IF(L168=5,22,IF(L168=6,20,IF(L168=7,18,IF(L168=8,16,0))))))))+IF(L168&lt;=8,0,IF(L168&lt;=16,13,IF(L168&lt;=24,9,IF(L168&lt;=32,4,0))))-IF(L168&lt;=8,0,IF(L168&lt;=16,(L168-9)*0.34,IF(L168&lt;=24,(L168-17)*0.34,IF(L168&lt;=32,(L168-25)*0.34,0)))),0)+IF(F168="JOŽ",IF(L168=1,85,IF(L168=2,59.5,IF(L168=3,45,IF(L168=4,32.5,IF(L168=5,30,IF(L168=6,27.5,IF(L168=7,25,IF(L168=8,22.5,0))))))))+IF(L168&lt;=8,0,IF(L168&lt;=16,19,IF(L168&lt;=24,13,0)))-IF(L168&lt;=8,0,IF(L168&lt;=16,(L168-9)*0.425,IF(L168&lt;=24,(L168-17)*0.425,0))),0)+IF(F168="JPČ",IF(L168=1,68,IF(L168=2,47.6,IF(L168=3,36,IF(L168=4,26,IF(L168=5,24,IF(L168=6,22,IF(L168=7,20,IF(L168=8,18,0))))))))+IF(L168&lt;=8,0,IF(L168&lt;=16,13,IF(L168&lt;=24,9,0)))-IF(L168&lt;=8,0,IF(L168&lt;=16,(L168-9)*0.34,IF(L168&lt;=24,(L168-17)*0.34,0))),0)+IF(F168="JEČ",IF(L168=1,34,IF(L168=2,26.04,IF(L168=3,20.6,IF(L168=4,12,IF(L168=5,11,IF(L168=6,10,IF(L168=7,9,IF(L168=8,8,0))))))))+IF(L168&lt;=8,0,IF(L168&lt;=16,6,0))-IF(L168&lt;=8,0,IF(L168&lt;=16,(L168-9)*0.17,0)),0)+IF(F168="JEOF",IF(L168=1,34,IF(L168=2,26.04,IF(L168=3,20.6,IF(L168=4,12,IF(L168=5,11,IF(L168=6,10,IF(L168=7,9,IF(L168=8,8,0))))))))+IF(L168&lt;=8,0,IF(L168&lt;=16,6,0))-IF(L168&lt;=8,0,IF(L168&lt;=16,(L168-9)*0.17,0)),0)+IF(F168="JnPČ",IF(L168=1,51,IF(L168=2,35.7,IF(L168=3,27,IF(L168=4,19.5,IF(L168=5,18,IF(L168=6,16.5,IF(L168=7,15,IF(L168=8,13.5,0))))))))+IF(L168&lt;=8,0,IF(L168&lt;=16,10,0))-IF(L168&lt;=8,0,IF(L168&lt;=16,(L168-9)*0.255,0)),0)+IF(F168="JnEČ",IF(L168=1,25.5,IF(L168=2,19.53,IF(L168=3,15.48,IF(L168=4,9,IF(L168=5,8.25,IF(L168=6,7.5,IF(L168=7,6.75,IF(L168=8,6,0))))))))+IF(L168&lt;=8,0,IF(L168&lt;=16,5,0))-IF(L168&lt;=8,0,IF(L168&lt;=16,(L168-9)*0.1275,0)),0)+IF(F168="JčPČ",IF(L168=1,21.25,IF(L168=2,14.5,IF(L168=3,11.5,IF(L168=4,7,IF(L168=5,6.5,IF(L168=6,6,IF(L168=7,5.5,IF(L168=8,5,0))))))))+IF(L168&lt;=8,0,IF(L168&lt;=16,4,0))-IF(L168&lt;=8,0,IF(L168&lt;=16,(L168-9)*0.10625,0)),0)+IF(F168="JčEČ",IF(L168=1,17,IF(L168=2,13.02,IF(L168=3,10.32,IF(L168=4,6,IF(L168=5,5.5,IF(L168=6,5,IF(L168=7,4.5,IF(L168=8,4,0))))))))+IF(L168&lt;=8,0,IF(L168&lt;=16,3,0))-IF(L168&lt;=8,0,IF(L168&lt;=16,(L168-9)*0.085,0)),0)+IF(F168="NEAK",IF(L168=1,11.48,IF(L168=2,8.79,IF(L168=3,6.97,IF(L168=4,4.05,IF(L168=5,3.71,IF(L168=6,3.38,IF(L168=7,3.04,IF(L168=8,2.7,0))))))))+IF(L168&lt;=8,0,IF(L168&lt;=16,2,IF(L168&lt;=24,1.3,0)))-IF(L168&lt;=8,0,IF(L168&lt;=16,(L168-9)*0.0574,IF(L168&lt;=24,(L168-17)*0.0574,0))),0))*IF(L168&lt;4,1,IF(OR(F168="PČ",F168="PŽ",F168="PT"),IF(J168&lt;32,J168/32,1),1))* IF(L168&lt;4,1,IF(OR(F168="EČ",F168="EŽ",F168="JOŽ",F168="JPČ",F168="NEAK"),IF(J168&lt;24,J168/24,1),1))*IF(L168&lt;4,1,IF(OR(F168="PČneol",F168="JEČ",F168="JEOF",F168="JnPČ",F168="JnEČ",F168="JčPČ",F168="JčEČ"),IF(J168&lt;16,J168/16,1),1))*IF(L168&lt;4,1,IF(F168="EČneol",IF(J168&lt;8,J168/8,1),1))</f>
        <v>85</v>
      </c>
      <c r="O168" s="11">
        <f t="shared" ref="O168:O169" si="81">IF(F168="OŽ",N168,IF(H168="Ne",IF(J168*0.3&lt;=J168-L168,N168,0),IF(J168*0.1&lt;=J168-L168,N168,0)))</f>
        <v>85</v>
      </c>
      <c r="P168" s="5">
        <f>IF(O168=0,0,IF(F168="OŽ",IF(L168&gt;35,0,IF(J168&gt;35,(36-L168)*1.836,((36-L168)-(36-J168))*1.836)),0)+IF(F168="PČ",IF(L168&gt;31,0,IF(J168&gt;31,(32-L168)*1.347,((32-L168)-(32-J168))*1.347)),0)+ IF(F168="PČneol",IF(L168&gt;15,0,IF(J168&gt;15,(16-L168)*0.255,((16-L168)-(16-J168))*0.255)),0)+IF(F168="PŽ",IF(L168&gt;31,0,IF(J168&gt;31,(32-L168)*0.255,((32-L168)-(32-J168))*0.255)),0)+IF(F168="EČ",IF(L168&gt;23,0,IF(J168&gt;23,(24-L168)*0.612,((24-L168)-(24-J168))*0.612)),0)+IF(F168="EČneol",IF(L168&gt;7,0,IF(J168&gt;7,(8-L168)*0.204,((8-L168)-(8-J168))*0.204)),0)+IF(F168="EŽ",IF(L168&gt;23,0,IF(J168&gt;23,(24-L168)*0.204,((24-L168)-(24-J168))*0.204)),0)+IF(F168="PT",IF(L168&gt;31,0,IF(J168&gt;31,(32-L168)*0.204,((32-L168)-(32-J168))*0.204)),0)+IF(F168="JOŽ",IF(L168&gt;23,0,IF(J168&gt;23,(24-L168)*0.255,((24-L168)-(24-J168))*0.255)),0)+IF(F168="JPČ",IF(L168&gt;23,0,IF(J168&gt;23,(24-L168)*0.204,((24-L168)-(24-J168))*0.204)),0)+IF(F168="JEČ",IF(L168&gt;15,0,IF(J168&gt;15,(16-L168)*0.102,((16-L168)-(16-J168))*0.102)),0)+IF(F168="JEOF",IF(L168&gt;15,0,IF(J168&gt;15,(16-L168)*0.102,((16-L168)-(16-J168))*0.102)),0)+IF(F168="JnPČ",IF(L168&gt;15,0,IF(J168&gt;15,(16-L168)*0.153,((16-L168)-(16-J168))*0.153)),0)+IF(F168="JnEČ",IF(L168&gt;15,0,IF(J168&gt;15,(16-L168)*0.0765,((16-L168)-(16-J168))*0.0765)),0)+IF(F168="JčPČ",IF(L168&gt;15,0,IF(J168&gt;15,(16-L168)*0.06375,((16-L168)-(16-J168))*0.06375)),0)+IF(F168="JčEČ",IF(L168&gt;15,0,IF(J168&gt;15,(16-L168)*0.051,((16-L168)-(16-J168))*0.051)),0)+IF(F168="NEAK",IF(L168&gt;23,0,IF(J168&gt;23,(24-L168)*0.03444,((24-L168)-(24-J168))*0.03444)),0))</f>
        <v>1.53</v>
      </c>
      <c r="Q168" s="13">
        <f>IF(ISERROR(P168*100/N168),0,(P168*100/N168))</f>
        <v>1.8</v>
      </c>
      <c r="R168" s="12">
        <f t="shared" ref="R168:R169" si="82">IF(Q168&lt;=30,O168+P168,O168+O168*0.3)*IF(G168=1,0.4,IF(G168=2,0.75,IF(G168="1 (kas 4 m. 1 k. nerengiamos)",0.52,1)))*IF(D168="olimpinė",1,IF(M168="Ne",0.5,1))*IF(OR(A$5="Lietuvos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federacija"),IF(OR(J168&lt;8,K168&lt;16),0,1),1)*E168*IF(I168&lt;=1,1,1/I168)*IF(OR(A$5="Lietuvos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35.30424</v>
      </c>
    </row>
    <row r="169" spans="1:18" s="10" customFormat="1">
      <c r="A169" s="38">
        <v>2</v>
      </c>
      <c r="B169" s="38" t="s">
        <v>205</v>
      </c>
      <c r="C169" s="54" t="s">
        <v>117</v>
      </c>
      <c r="D169" s="38" t="s">
        <v>126</v>
      </c>
      <c r="E169" s="38">
        <v>1</v>
      </c>
      <c r="F169" s="38" t="s">
        <v>97</v>
      </c>
      <c r="G169" s="38">
        <v>1</v>
      </c>
      <c r="H169" s="38" t="s">
        <v>169</v>
      </c>
      <c r="I169" s="38"/>
      <c r="J169" s="38">
        <v>7</v>
      </c>
      <c r="K169" s="55">
        <v>16</v>
      </c>
      <c r="L169" s="38">
        <v>3</v>
      </c>
      <c r="M169" s="38" t="s">
        <v>119</v>
      </c>
      <c r="N169" s="4">
        <f t="shared" ref="N169" si="83">(IF(F169="OŽ",IF(L169=1,550.8,IF(L169=2,426.38,IF(L169=3,342.14,IF(L169=4,181.44,IF(L169=5,168.48,IF(L169=6,155.52,IF(L169=7,148.5,IF(L169=8,144,0))))))))+IF(L169&lt;=8,0,IF(L169&lt;=16,137.7,IF(L169&lt;=24,108,IF(L169&lt;=32,80.1,IF(L169&lt;=36,52.2,0)))))-IF(L169&lt;=8,0,IF(L169&lt;=16,(L169-9)*2.754,IF(L169&lt;=24,(L169-17)* 2.754,IF(L169&lt;=32,(L169-25)* 2.754,IF(L169&lt;=36,(L169-33)*2.754,0))))),0)+IF(F169="PČ",IF(L169=1,449,IF(L169=2,314.6,IF(L169=3,238,IF(L169=4,172,IF(L169=5,159,IF(L169=6,145,IF(L169=7,132,IF(L169=8,119,0))))))))+IF(L169&lt;=8,0,IF(L169&lt;=16,88,IF(L169&lt;=24,55,IF(L169&lt;=32,22,0))))-IF(L169&lt;=8,0,IF(L169&lt;=16,(L169-9)*2.245,IF(L169&lt;=24,(L169-17)*2.245,IF(L169&lt;=32,(L169-25)*2.245,0)))),0)+IF(F169="PČneol",IF(L169=1,85,IF(L169=2,64.61,IF(L169=3,50.76,IF(L169=4,16.25,IF(L169=5,15,IF(L169=6,13.75,IF(L169=7,12.5,IF(L169=8,11.25,0))))))))+IF(L169&lt;=8,0,IF(L169&lt;=16,9,0))-IF(L169&lt;=8,0,IF(L169&lt;=16,(L169-9)*0.425,0)),0)+IF(F169="PŽ",IF(L169=1,85,IF(L169=2,59.5,IF(L169=3,45,IF(L169=4,32.5,IF(L169=5,30,IF(L169=6,27.5,IF(L169=7,25,IF(L169=8,22.5,0))))))))+IF(L169&lt;=8,0,IF(L169&lt;=16,19,IF(L169&lt;=24,13,IF(L169&lt;=32,8,0))))-IF(L169&lt;=8,0,IF(L169&lt;=16,(L169-9)*0.425,IF(L169&lt;=24,(L169-17)*0.425,IF(L169&lt;=32,(L169-25)*0.425,0)))),0)+IF(F169="EČ",IF(L169=1,204,IF(L169=2,156.24,IF(L169=3,123.84,IF(L169=4,72,IF(L169=5,66,IF(L169=6,60,IF(L169=7,54,IF(L169=8,48,0))))))))+IF(L169&lt;=8,0,IF(L169&lt;=16,40,IF(L169&lt;=24,25,0)))-IF(L169&lt;=8,0,IF(L169&lt;=16,(L169-9)*1.02,IF(L169&lt;=24,(L169-17)*1.02,0))),0)+IF(F169="EČneol",IF(L169=1,68,IF(L169=2,51.69,IF(L169=3,40.61,IF(L169=4,13,IF(L169=5,12,IF(L169=6,11,IF(L169=7,10,IF(L169=8,9,0)))))))))+IF(F169="EŽ",IF(L169=1,68,IF(L169=2,47.6,IF(L169=3,36,IF(L169=4,18,IF(L169=5,16.5,IF(L169=6,15,IF(L169=7,13.5,IF(L169=8,12,0))))))))+IF(L169&lt;=8,0,IF(L169&lt;=16,10,IF(L169&lt;=24,6,0)))-IF(L169&lt;=8,0,IF(L169&lt;=16,(L169-9)*0.34,IF(L169&lt;=24,(L169-17)*0.34,0))),0)+IF(F169="PT",IF(L169=1,68,IF(L169=2,52.08,IF(L169=3,41.28,IF(L169=4,24,IF(L169=5,22,IF(L169=6,20,IF(L169=7,18,IF(L169=8,16,0))))))))+IF(L169&lt;=8,0,IF(L169&lt;=16,13,IF(L169&lt;=24,9,IF(L169&lt;=32,4,0))))-IF(L169&lt;=8,0,IF(L169&lt;=16,(L169-9)*0.34,IF(L169&lt;=24,(L169-17)*0.34,IF(L169&lt;=32,(L169-25)*0.34,0)))),0)+IF(F169="JOŽ",IF(L169=1,85,IF(L169=2,59.5,IF(L169=3,45,IF(L169=4,32.5,IF(L169=5,30,IF(L169=6,27.5,IF(L169=7,25,IF(L169=8,22.5,0))))))))+IF(L169&lt;=8,0,IF(L169&lt;=16,19,IF(L169&lt;=24,13,0)))-IF(L169&lt;=8,0,IF(L169&lt;=16,(L169-9)*0.425,IF(L169&lt;=24,(L169-17)*0.425,0))),0)+IF(F169="JPČ",IF(L169=1,68,IF(L169=2,47.6,IF(L169=3,36,IF(L169=4,26,IF(L169=5,24,IF(L169=6,22,IF(L169=7,20,IF(L169=8,18,0))))))))+IF(L169&lt;=8,0,IF(L169&lt;=16,13,IF(L169&lt;=24,9,0)))-IF(L169&lt;=8,0,IF(L169&lt;=16,(L169-9)*0.34,IF(L169&lt;=24,(L169-17)*0.34,0))),0)+IF(F169="JEČ",IF(L169=1,34,IF(L169=2,26.04,IF(L169=3,20.6,IF(L169=4,12,IF(L169=5,11,IF(L169=6,10,IF(L169=7,9,IF(L169=8,8,0))))))))+IF(L169&lt;=8,0,IF(L169&lt;=16,6,0))-IF(L169&lt;=8,0,IF(L169&lt;=16,(L169-9)*0.17,0)),0)+IF(F169="JEOF",IF(L169=1,34,IF(L169=2,26.04,IF(L169=3,20.6,IF(L169=4,12,IF(L169=5,11,IF(L169=6,10,IF(L169=7,9,IF(L169=8,8,0))))))))+IF(L169&lt;=8,0,IF(L169&lt;=16,6,0))-IF(L169&lt;=8,0,IF(L169&lt;=16,(L169-9)*0.17,0)),0)+IF(F169="JnPČ",IF(L169=1,51,IF(L169=2,35.7,IF(L169=3,27,IF(L169=4,19.5,IF(L169=5,18,IF(L169=6,16.5,IF(L169=7,15,IF(L169=8,13.5,0))))))))+IF(L169&lt;=8,0,IF(L169&lt;=16,10,0))-IF(L169&lt;=8,0,IF(L169&lt;=16,(L169-9)*0.255,0)),0)+IF(F169="JnEČ",IF(L169=1,25.5,IF(L169=2,19.53,IF(L169=3,15.48,IF(L169=4,9,IF(L169=5,8.25,IF(L169=6,7.5,IF(L169=7,6.75,IF(L169=8,6,0))))))))+IF(L169&lt;=8,0,IF(L169&lt;=16,5,0))-IF(L169&lt;=8,0,IF(L169&lt;=16,(L169-9)*0.1275,0)),0)+IF(F169="JčPČ",IF(L169=1,21.25,IF(L169=2,14.5,IF(L169=3,11.5,IF(L169=4,7,IF(L169=5,6.5,IF(L169=6,6,IF(L169=7,5.5,IF(L169=8,5,0))))))))+IF(L169&lt;=8,0,IF(L169&lt;=16,4,0))-IF(L169&lt;=8,0,IF(L169&lt;=16,(L169-9)*0.10625,0)),0)+IF(F169="JčEČ",IF(L169=1,17,IF(L169=2,13.02,IF(L169=3,10.32,IF(L169=4,6,IF(L169=5,5.5,IF(L169=6,5,IF(L169=7,4.5,IF(L169=8,4,0))))))))+IF(L169&lt;=8,0,IF(L169&lt;=16,3,0))-IF(L169&lt;=8,0,IF(L169&lt;=16,(L169-9)*0.085,0)),0)+IF(F169="NEAK",IF(L169=1,11.48,IF(L169=2,8.79,IF(L169=3,6.97,IF(L169=4,4.05,IF(L169=5,3.71,IF(L169=6,3.38,IF(L169=7,3.04,IF(L169=8,2.7,0))))))))+IF(L169&lt;=8,0,IF(L169&lt;=16,2,IF(L169&lt;=24,1.3,0)))-IF(L169&lt;=8,0,IF(L169&lt;=16,(L169-9)*0.0574,IF(L169&lt;=24,(L169-17)*0.0574,0))),0))*IF(L169&lt;4,1,IF(OR(F169="PČ",F169="PŽ",F169="PT"),IF(J169&lt;32,J169/32,1),1))* IF(L169&lt;4,1,IF(OR(F169="EČ",F169="EŽ",F169="JOŽ",F169="JPČ",F169="NEAK"),IF(J169&lt;24,J169/24,1),1))*IF(L169&lt;4,1,IF(OR(F169="PČneol",F169="JEČ",F169="JEOF",F169="JnPČ",F169="JnEČ",F169="JčPČ",F169="JčEČ"),IF(J169&lt;16,J169/16,1),1))*IF(L169&lt;4,1,IF(F169="EČneol",IF(J169&lt;8,J169/8,1),1))</f>
        <v>50.76</v>
      </c>
      <c r="O169" s="11">
        <f t="shared" si="81"/>
        <v>50.76</v>
      </c>
      <c r="P169" s="5">
        <f t="shared" ref="P169" si="84">IF(O169=0,0,IF(F169="OŽ",IF(L169&gt;35,0,IF(J169&gt;35,(36-L169)*1.836,((36-L169)-(36-J169))*1.836)),0)+IF(F169="PČ",IF(L169&gt;31,0,IF(J169&gt;31,(32-L169)*1.347,((32-L169)-(32-J169))*1.347)),0)+ IF(F169="PČneol",IF(L169&gt;15,0,IF(J169&gt;15,(16-L169)*0.255,((16-L169)-(16-J169))*0.255)),0)+IF(F169="PŽ",IF(L169&gt;31,0,IF(J169&gt;31,(32-L169)*0.255,((32-L169)-(32-J169))*0.255)),0)+IF(F169="EČ",IF(L169&gt;23,0,IF(J169&gt;23,(24-L169)*0.612,((24-L169)-(24-J169))*0.612)),0)+IF(F169="EČneol",IF(L169&gt;7,0,IF(J169&gt;7,(8-L169)*0.204,((8-L169)-(8-J169))*0.204)),0)+IF(F169="EŽ",IF(L169&gt;23,0,IF(J169&gt;23,(24-L169)*0.204,((24-L169)-(24-J169))*0.204)),0)+IF(F169="PT",IF(L169&gt;31,0,IF(J169&gt;31,(32-L169)*0.204,((32-L169)-(32-J169))*0.204)),0)+IF(F169="JOŽ",IF(L169&gt;23,0,IF(J169&gt;23,(24-L169)*0.255,((24-L169)-(24-J169))*0.255)),0)+IF(F169="JPČ",IF(L169&gt;23,0,IF(J169&gt;23,(24-L169)*0.204,((24-L169)-(24-J169))*0.204)),0)+IF(F169="JEČ",IF(L169&gt;15,0,IF(J169&gt;15,(16-L169)*0.102,((16-L169)-(16-J169))*0.102)),0)+IF(F169="JEOF",IF(L169&gt;15,0,IF(J169&gt;15,(16-L169)*0.102,((16-L169)-(16-J169))*0.102)),0)+IF(F169="JnPČ",IF(L169&gt;15,0,IF(J169&gt;15,(16-L169)*0.153,((16-L169)-(16-J169))*0.153)),0)+IF(F169="JnEČ",IF(L169&gt;15,0,IF(J169&gt;15,(16-L169)*0.0765,((16-L169)-(16-J169))*0.0765)),0)+IF(F169="JčPČ",IF(L169&gt;15,0,IF(J169&gt;15,(16-L169)*0.06375,((16-L169)-(16-J169))*0.06375)),0)+IF(F169="JčEČ",IF(L169&gt;15,0,IF(J169&gt;15,(16-L169)*0.051,((16-L169)-(16-J169))*0.051)),0)+IF(F169="NEAK",IF(L169&gt;23,0,IF(J169&gt;23,(24-L169)*0.03444,((24-L169)-(24-J169))*0.03444)),0))</f>
        <v>1.02</v>
      </c>
      <c r="Q169" s="13">
        <f t="shared" ref="Q169" si="85">IF(ISERROR(P169*100/N169),0,(P169*100/N169))</f>
        <v>2.0094562647754137</v>
      </c>
      <c r="R169" s="12">
        <f t="shared" si="82"/>
        <v>21.126240000000003</v>
      </c>
    </row>
    <row r="170" spans="1:18" s="10" customFormat="1" ht="15" customHeight="1">
      <c r="A170" s="62" t="s">
        <v>3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  <c r="R170" s="12">
        <f>SUM(R166:R169)</f>
        <v>56.430480000000003</v>
      </c>
    </row>
    <row r="171" spans="1:18" s="10" customFormat="1" ht="9.75" customHeight="1">
      <c r="A171" s="17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2"/>
    </row>
    <row r="172" spans="1:18" s="10" customFormat="1" ht="15" customHeight="1">
      <c r="A172" s="65" t="s">
        <v>239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53"/>
    </row>
    <row r="173" spans="1:18" s="10" customFormat="1" ht="18" customHeight="1">
      <c r="A173" s="67" t="s">
        <v>109</v>
      </c>
      <c r="B173" s="68"/>
      <c r="C173" s="68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53"/>
    </row>
    <row r="174" spans="1:18" s="10" customFormat="1" ht="15" customHeight="1">
      <c r="A174" s="69" t="s">
        <v>240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53"/>
    </row>
    <row r="175" spans="1:18" s="10" customFormat="1">
      <c r="A175" s="38">
        <v>1</v>
      </c>
      <c r="B175" s="38" t="s">
        <v>121</v>
      </c>
      <c r="C175" s="54" t="s">
        <v>117</v>
      </c>
      <c r="D175" s="38" t="s">
        <v>118</v>
      </c>
      <c r="E175" s="38">
        <v>1</v>
      </c>
      <c r="F175" s="38" t="s">
        <v>96</v>
      </c>
      <c r="G175" s="38">
        <v>1</v>
      </c>
      <c r="H175" s="38" t="s">
        <v>119</v>
      </c>
      <c r="I175" s="38"/>
      <c r="J175" s="38">
        <v>48</v>
      </c>
      <c r="K175" s="55">
        <v>16</v>
      </c>
      <c r="L175" s="38">
        <v>15</v>
      </c>
      <c r="M175" s="38" t="s">
        <v>119</v>
      </c>
      <c r="N175" s="4">
        <f t="shared" ref="N175:N181" si="86">(IF(F175="OŽ",IF(L175=1,550.8,IF(L175=2,426.38,IF(L175=3,342.14,IF(L175=4,181.44,IF(L175=5,168.48,IF(L175=6,155.52,IF(L175=7,148.5,IF(L175=8,144,0))))))))+IF(L175&lt;=8,0,IF(L175&lt;=16,137.7,IF(L175&lt;=24,108,IF(L175&lt;=32,80.1,IF(L175&lt;=36,52.2,0)))))-IF(L175&lt;=8,0,IF(L175&lt;=16,(L175-9)*2.754,IF(L175&lt;=24,(L175-17)* 2.754,IF(L175&lt;=32,(L175-25)* 2.754,IF(L175&lt;=36,(L175-33)*2.754,0))))),0)+IF(F175="PČ",IF(L175=1,449,IF(L175=2,314.6,IF(L175=3,238,IF(L175=4,172,IF(L175=5,159,IF(L175=6,145,IF(L175=7,132,IF(L175=8,119,0))))))))+IF(L175&lt;=8,0,IF(L175&lt;=16,88,IF(L175&lt;=24,55,IF(L175&lt;=32,22,0))))-IF(L175&lt;=8,0,IF(L175&lt;=16,(L175-9)*2.245,IF(L175&lt;=24,(L175-17)*2.245,IF(L175&lt;=32,(L175-25)*2.245,0)))),0)+IF(F175="PČneol",IF(L175=1,85,IF(L175=2,64.61,IF(L175=3,50.76,IF(L175=4,16.25,IF(L175=5,15,IF(L175=6,13.75,IF(L175=7,12.5,IF(L175=8,11.25,0))))))))+IF(L175&lt;=8,0,IF(L175&lt;=16,9,0))-IF(L175&lt;=8,0,IF(L175&lt;=16,(L175-9)*0.425,0)),0)+IF(F175="PŽ",IF(L175=1,85,IF(L175=2,59.5,IF(L175=3,45,IF(L175=4,32.5,IF(L175=5,30,IF(L175=6,27.5,IF(L175=7,25,IF(L175=8,22.5,0))))))))+IF(L175&lt;=8,0,IF(L175&lt;=16,19,IF(L175&lt;=24,13,IF(L175&lt;=32,8,0))))-IF(L175&lt;=8,0,IF(L175&lt;=16,(L175-9)*0.425,IF(L175&lt;=24,(L175-17)*0.425,IF(L175&lt;=32,(L175-25)*0.425,0)))),0)+IF(F175="EČ",IF(L175=1,204,IF(L175=2,156.24,IF(L175=3,123.84,IF(L175=4,72,IF(L175=5,66,IF(L175=6,60,IF(L175=7,54,IF(L175=8,48,0))))))))+IF(L175&lt;=8,0,IF(L175&lt;=16,40,IF(L175&lt;=24,25,0)))-IF(L175&lt;=8,0,IF(L175&lt;=16,(L175-9)*1.02,IF(L175&lt;=24,(L175-17)*1.02,0))),0)+IF(F175="EČneol",IF(L175=1,68,IF(L175=2,51.69,IF(L175=3,40.61,IF(L175=4,13,IF(L175=5,12,IF(L175=6,11,IF(L175=7,10,IF(L175=8,9,0)))))))))+IF(F175="EŽ",IF(L175=1,68,IF(L175=2,47.6,IF(L175=3,36,IF(L175=4,18,IF(L175=5,16.5,IF(L175=6,15,IF(L175=7,13.5,IF(L175=8,12,0))))))))+IF(L175&lt;=8,0,IF(L175&lt;=16,10,IF(L175&lt;=24,6,0)))-IF(L175&lt;=8,0,IF(L175&lt;=16,(L175-9)*0.34,IF(L175&lt;=24,(L175-17)*0.34,0))),0)+IF(F175="PT",IF(L175=1,68,IF(L175=2,52.08,IF(L175=3,41.28,IF(L175=4,24,IF(L175=5,22,IF(L175=6,20,IF(L175=7,18,IF(L175=8,16,0))))))))+IF(L175&lt;=8,0,IF(L175&lt;=16,13,IF(L175&lt;=24,9,IF(L175&lt;=32,4,0))))-IF(L175&lt;=8,0,IF(L175&lt;=16,(L175-9)*0.34,IF(L175&lt;=24,(L175-17)*0.34,IF(L175&lt;=32,(L175-25)*0.34,0)))),0)+IF(F175="JOŽ",IF(L175=1,85,IF(L175=2,59.5,IF(L175=3,45,IF(L175=4,32.5,IF(L175=5,30,IF(L175=6,27.5,IF(L175=7,25,IF(L175=8,22.5,0))))))))+IF(L175&lt;=8,0,IF(L175&lt;=16,19,IF(L175&lt;=24,13,0)))-IF(L175&lt;=8,0,IF(L175&lt;=16,(L175-9)*0.425,IF(L175&lt;=24,(L175-17)*0.425,0))),0)+IF(F175="JPČ",IF(L175=1,68,IF(L175=2,47.6,IF(L175=3,36,IF(L175=4,26,IF(L175=5,24,IF(L175=6,22,IF(L175=7,20,IF(L175=8,18,0))))))))+IF(L175&lt;=8,0,IF(L175&lt;=16,13,IF(L175&lt;=24,9,0)))-IF(L175&lt;=8,0,IF(L175&lt;=16,(L175-9)*0.34,IF(L175&lt;=24,(L175-17)*0.34,0))),0)+IF(F175="JEČ",IF(L175=1,34,IF(L175=2,26.04,IF(L175=3,20.6,IF(L175=4,12,IF(L175=5,11,IF(L175=6,10,IF(L175=7,9,IF(L175=8,8,0))))))))+IF(L175&lt;=8,0,IF(L175&lt;=16,6,0))-IF(L175&lt;=8,0,IF(L175&lt;=16,(L175-9)*0.17,0)),0)+IF(F175="JEOF",IF(L175=1,34,IF(L175=2,26.04,IF(L175=3,20.6,IF(L175=4,12,IF(L175=5,11,IF(L175=6,10,IF(L175=7,9,IF(L175=8,8,0))))))))+IF(L175&lt;=8,0,IF(L175&lt;=16,6,0))-IF(L175&lt;=8,0,IF(L175&lt;=16,(L175-9)*0.17,0)),0)+IF(F175="JnPČ",IF(L175=1,51,IF(L175=2,35.7,IF(L175=3,27,IF(L175=4,19.5,IF(L175=5,18,IF(L175=6,16.5,IF(L175=7,15,IF(L175=8,13.5,0))))))))+IF(L175&lt;=8,0,IF(L175&lt;=16,10,0))-IF(L175&lt;=8,0,IF(L175&lt;=16,(L175-9)*0.255,0)),0)+IF(F175="JnEČ",IF(L175=1,25.5,IF(L175=2,19.53,IF(L175=3,15.48,IF(L175=4,9,IF(L175=5,8.25,IF(L175=6,7.5,IF(L175=7,6.75,IF(L175=8,6,0))))))))+IF(L175&lt;=8,0,IF(L175&lt;=16,5,0))-IF(L175&lt;=8,0,IF(L175&lt;=16,(L175-9)*0.1275,0)),0)+IF(F175="JčPČ",IF(L175=1,21.25,IF(L175=2,14.5,IF(L175=3,11.5,IF(L175=4,7,IF(L175=5,6.5,IF(L175=6,6,IF(L175=7,5.5,IF(L175=8,5,0))))))))+IF(L175&lt;=8,0,IF(L175&lt;=16,4,0))-IF(L175&lt;=8,0,IF(L175&lt;=16,(L175-9)*0.10625,0)),0)+IF(F175="JčEČ",IF(L175=1,17,IF(L175=2,13.02,IF(L175=3,10.32,IF(L175=4,6,IF(L175=5,5.5,IF(L175=6,5,IF(L175=7,4.5,IF(L175=8,4,0))))))))+IF(L175&lt;=8,0,IF(L175&lt;=16,3,0))-IF(L175&lt;=8,0,IF(L175&lt;=16,(L175-9)*0.085,0)),0)+IF(F175="NEAK",IF(L175=1,11.48,IF(L175=2,8.79,IF(L175=3,6.97,IF(L175=4,4.05,IF(L175=5,3.71,IF(L175=6,3.38,IF(L175=7,3.04,IF(L175=8,2.7,0))))))))+IF(L175&lt;=8,0,IF(L175&lt;=16,2,IF(L175&lt;=24,1.3,0)))-IF(L175&lt;=8,0,IF(L175&lt;=16,(L175-9)*0.0574,IF(L175&lt;=24,(L175-17)*0.0574,0))),0))*IF(L175&lt;4,1,IF(OR(F175="PČ",F175="PŽ",F175="PT"),IF(J175&lt;32,J175/32,1),1))* IF(L175&lt;4,1,IF(OR(F175="EČ",F175="EŽ",F175="JOŽ",F175="JPČ",F175="NEAK"),IF(J175&lt;24,J175/24,1),1))*IF(L175&lt;4,1,IF(OR(F175="PČneol",F175="JEČ",F175="JEOF",F175="JnPČ",F175="JnEČ",F175="JčPČ",F175="JčEČ"),IF(J175&lt;16,J175/16,1),1))*IF(L175&lt;4,1,IF(F175="EČneol",IF(J175&lt;8,J175/8,1),1))</f>
        <v>33.880000000000003</v>
      </c>
      <c r="O175" s="11">
        <f t="shared" ref="O175:O181" si="87">IF(F175="OŽ",N175,IF(H175="Ne",IF(J175*0.3&lt;=J175-L175,N175,0),IF(J175*0.1&lt;=J175-L175,N175,0)))</f>
        <v>33.880000000000003</v>
      </c>
      <c r="P175" s="5">
        <f t="shared" ref="P175:P181" si="88">IF(O175=0,0,IF(F175="OŽ",IF(L175&gt;35,0,IF(J175&gt;35,(36-L175)*1.6524,((36-L175)-(36-J175))*1.6524)),0)+IF(F175="PČ",IF(L175&gt;31,0,IF(J175&gt;31,(32-L175)*1.347,((32-L175)-(32-J175))*1.347)),0)+ IF(F175="PČneol",IF(L175&gt;15,0,IF(J175&gt;15,(16-L175)*0.255,((16-L175)-(16-J175))*0.255)),0)+IF(F175="PŽ",IF(L175&gt;31,0,IF(J175&gt;31,(32-L175)*0.255,((32-L175)-(32-J175))*0.255)),0)+IF(F175="EČ",IF(L175&gt;23,0,IF(J175&gt;23,(24-L175)*0.612,((24-L175)-(24-J175))*0.612)),0)+IF(F175="EČneol",IF(L175&gt;7,0,IF(J175&gt;7,(8-L175)*0.204,((8-L175)-(8-J175))*0.204)),0)+IF(F175="EŽ",IF(L175&gt;23,0,IF(J175&gt;23,(24-L175)*0.204,((24-L175)-(24-J175))*0.204)),0)+IF(F175="PT",IF(L175&gt;31,0,IF(J175&gt;31,(32-L175)*0.204,((32-L175)-(32-J175))*0.204)),0)+IF(F175="JOŽ",IF(L175&gt;23,0,IF(J175&gt;23,(24-L175)*0.255,((24-L175)-(24-J175))*0.255)),0)+IF(F175="JPČ",IF(L175&gt;23,0,IF(J175&gt;23,(24-L175)*0.204,((24-L175)-(24-J175))*0.204)),0)+IF(F175="JEČ",IF(L175&gt;15,0,IF(J175&gt;15,(16-L175)*0.102,((16-L175)-(16-J175))*0.102)),0)+IF(F175="JEOF",IF(L175&gt;15,0,IF(J175&gt;15,(16-L175)*0.102,((16-L175)-(16-J175))*0.102)),0)+IF(F175="JnPČ",IF(L175&gt;15,0,IF(J175&gt;15,(16-L175)*0.153,((16-L175)-(16-J175))*0.153)),0)+IF(F175="JnEČ",IF(L175&gt;15,0,IF(J175&gt;15,(16-L175)*0.0765,((16-L175)-(16-J175))*0.0765)),0)+IF(F175="JčPČ",IF(L175&gt;15,0,IF(J175&gt;15,(16-L175)*0.06375,((16-L175)-(16-J175))*0.06375)),0)+IF(F175="JčEČ",IF(L175&gt;15,0,IF(J175&gt;15,(16-L175)*0.051,((16-L175)-(16-J175))*0.051)),0)+IF(F175="NEAK",IF(L175&gt;23,0,IF(J175&gt;23,(24-L175)*0.03444,((24-L175)-(24-J175))*0.03444)),0))</f>
        <v>5.508</v>
      </c>
      <c r="Q175" s="13">
        <f t="shared" ref="Q175:Q181" si="89">IF(ISERROR(P175*100/N175),0,(P175*100/N175))</f>
        <v>16.257378984651709</v>
      </c>
      <c r="R175" s="12">
        <f t="shared" ref="R175:R181" si="90">IF(Q175&lt;=30,O175+P175,O175+O175*0.3)*IF(G175=1,0.4,IF(G175=2,0.75,IF(G175="1 (kas 4 m. 1 k. nerengiamos)",0.52,1)))*IF(D175="olimpinė",1,IF(M175="Ne",0.5,1))*IF(OR(A$5="Lietuvos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federacija"),IF(OR(J175&lt;8,K175&lt;16),0,1),1)*E175*IF(I175&lt;=1,1,1/I175)*IF(OR(A$5="Lietuvos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16.070304000000004</v>
      </c>
    </row>
    <row r="176" spans="1:18" s="10" customFormat="1">
      <c r="A176" s="38">
        <v>2</v>
      </c>
      <c r="B176" s="38" t="s">
        <v>168</v>
      </c>
      <c r="C176" s="54" t="s">
        <v>117</v>
      </c>
      <c r="D176" s="38" t="s">
        <v>118</v>
      </c>
      <c r="E176" s="38">
        <v>1</v>
      </c>
      <c r="F176" s="38" t="s">
        <v>96</v>
      </c>
      <c r="G176" s="38">
        <v>1</v>
      </c>
      <c r="H176" s="38" t="s">
        <v>119</v>
      </c>
      <c r="I176" s="38"/>
      <c r="J176" s="38">
        <v>48</v>
      </c>
      <c r="K176" s="55">
        <v>16</v>
      </c>
      <c r="L176" s="38">
        <v>18</v>
      </c>
      <c r="M176" s="38" t="s">
        <v>119</v>
      </c>
      <c r="N176" s="4">
        <f t="shared" si="86"/>
        <v>23.98</v>
      </c>
      <c r="O176" s="11">
        <f t="shared" si="87"/>
        <v>23.98</v>
      </c>
      <c r="P176" s="5">
        <f t="shared" si="88"/>
        <v>3.6719999999999997</v>
      </c>
      <c r="Q176" s="13">
        <f t="shared" si="89"/>
        <v>15.312760633861551</v>
      </c>
      <c r="R176" s="12">
        <f t="shared" si="90"/>
        <v>11.282016</v>
      </c>
    </row>
    <row r="177" spans="1:18" s="10" customFormat="1">
      <c r="A177" s="38">
        <v>3</v>
      </c>
      <c r="B177" s="38" t="s">
        <v>205</v>
      </c>
      <c r="C177" s="54" t="s">
        <v>117</v>
      </c>
      <c r="D177" s="38" t="s">
        <v>118</v>
      </c>
      <c r="E177" s="38">
        <v>1</v>
      </c>
      <c r="F177" s="38" t="s">
        <v>96</v>
      </c>
      <c r="G177" s="38">
        <v>1</v>
      </c>
      <c r="H177" s="38" t="s">
        <v>169</v>
      </c>
      <c r="I177" s="38"/>
      <c r="J177" s="38">
        <v>48</v>
      </c>
      <c r="K177" s="55">
        <v>16</v>
      </c>
      <c r="L177" s="38">
        <v>38</v>
      </c>
      <c r="M177" s="38" t="s">
        <v>119</v>
      </c>
      <c r="N177" s="4">
        <f t="shared" si="86"/>
        <v>0</v>
      </c>
      <c r="O177" s="11">
        <f t="shared" si="87"/>
        <v>0</v>
      </c>
      <c r="P177" s="5">
        <f t="shared" si="88"/>
        <v>0</v>
      </c>
      <c r="Q177" s="13">
        <f t="shared" si="89"/>
        <v>0</v>
      </c>
      <c r="R177" s="12">
        <f t="shared" si="90"/>
        <v>0</v>
      </c>
    </row>
    <row r="178" spans="1:18" s="10" customFormat="1">
      <c r="A178" s="38">
        <v>4</v>
      </c>
      <c r="B178" s="38" t="s">
        <v>136</v>
      </c>
      <c r="C178" s="54" t="s">
        <v>117</v>
      </c>
      <c r="D178" s="38" t="s">
        <v>118</v>
      </c>
      <c r="E178" s="38">
        <v>1</v>
      </c>
      <c r="F178" s="38" t="s">
        <v>96</v>
      </c>
      <c r="G178" s="38">
        <v>1</v>
      </c>
      <c r="H178" s="38" t="s">
        <v>169</v>
      </c>
      <c r="I178" s="38"/>
      <c r="J178" s="38">
        <v>48</v>
      </c>
      <c r="K178" s="55">
        <v>16</v>
      </c>
      <c r="L178" s="38">
        <v>41</v>
      </c>
      <c r="M178" s="38" t="s">
        <v>119</v>
      </c>
      <c r="N178" s="4">
        <f t="shared" si="86"/>
        <v>0</v>
      </c>
      <c r="O178" s="11">
        <f t="shared" si="87"/>
        <v>0</v>
      </c>
      <c r="P178" s="5">
        <f t="shared" si="88"/>
        <v>0</v>
      </c>
      <c r="Q178" s="13">
        <f t="shared" si="89"/>
        <v>0</v>
      </c>
      <c r="R178" s="12">
        <f t="shared" si="90"/>
        <v>0</v>
      </c>
    </row>
    <row r="179" spans="1:18" s="10" customFormat="1">
      <c r="A179" s="38">
        <v>5</v>
      </c>
      <c r="B179" s="38" t="s">
        <v>122</v>
      </c>
      <c r="C179" s="54" t="s">
        <v>117</v>
      </c>
      <c r="D179" s="38" t="s">
        <v>118</v>
      </c>
      <c r="E179" s="38">
        <v>1</v>
      </c>
      <c r="F179" s="38" t="s">
        <v>96</v>
      </c>
      <c r="G179" s="38">
        <v>1</v>
      </c>
      <c r="H179" s="38" t="s">
        <v>119</v>
      </c>
      <c r="I179" s="38"/>
      <c r="J179" s="38">
        <v>51</v>
      </c>
      <c r="K179" s="55">
        <v>16</v>
      </c>
      <c r="L179" s="38">
        <v>17</v>
      </c>
      <c r="M179" s="38" t="s">
        <v>119</v>
      </c>
      <c r="N179" s="4">
        <f t="shared" si="86"/>
        <v>25</v>
      </c>
      <c r="O179" s="11">
        <f t="shared" si="87"/>
        <v>25</v>
      </c>
      <c r="P179" s="5">
        <f t="shared" si="88"/>
        <v>4.2839999999999998</v>
      </c>
      <c r="Q179" s="13">
        <f t="shared" si="89"/>
        <v>17.135999999999999</v>
      </c>
      <c r="R179" s="12">
        <f t="shared" si="90"/>
        <v>11.947872</v>
      </c>
    </row>
    <row r="180" spans="1:18" s="10" customFormat="1">
      <c r="A180" s="38">
        <v>6</v>
      </c>
      <c r="B180" s="38" t="s">
        <v>241</v>
      </c>
      <c r="C180" s="54" t="s">
        <v>125</v>
      </c>
      <c r="D180" s="38" t="s">
        <v>126</v>
      </c>
      <c r="E180" s="38">
        <v>3</v>
      </c>
      <c r="F180" s="38" t="s">
        <v>98</v>
      </c>
      <c r="G180" s="38">
        <v>1</v>
      </c>
      <c r="H180" s="38" t="s">
        <v>169</v>
      </c>
      <c r="I180" s="38"/>
      <c r="J180" s="38">
        <v>10</v>
      </c>
      <c r="K180" s="55">
        <v>16</v>
      </c>
      <c r="L180" s="38">
        <v>8</v>
      </c>
      <c r="M180" s="38" t="s">
        <v>119</v>
      </c>
      <c r="N180" s="4">
        <f t="shared" si="86"/>
        <v>9</v>
      </c>
      <c r="O180" s="11">
        <f t="shared" si="87"/>
        <v>0</v>
      </c>
      <c r="P180" s="5">
        <f t="shared" si="88"/>
        <v>0</v>
      </c>
      <c r="Q180" s="13">
        <f t="shared" si="89"/>
        <v>0</v>
      </c>
      <c r="R180" s="12">
        <f t="shared" si="90"/>
        <v>0</v>
      </c>
    </row>
    <row r="181" spans="1:18" s="10" customFormat="1">
      <c r="A181" s="38">
        <v>7</v>
      </c>
      <c r="B181" s="38" t="s">
        <v>242</v>
      </c>
      <c r="C181" s="54" t="s">
        <v>128</v>
      </c>
      <c r="D181" s="38" t="s">
        <v>126</v>
      </c>
      <c r="E181" s="38">
        <v>3</v>
      </c>
      <c r="F181" s="38" t="s">
        <v>98</v>
      </c>
      <c r="G181" s="38">
        <v>1</v>
      </c>
      <c r="H181" s="38" t="s">
        <v>169</v>
      </c>
      <c r="I181" s="38"/>
      <c r="J181" s="38">
        <v>11</v>
      </c>
      <c r="K181" s="55">
        <v>16</v>
      </c>
      <c r="L181" s="38">
        <v>10</v>
      </c>
      <c r="M181" s="38" t="s">
        <v>119</v>
      </c>
      <c r="N181" s="4">
        <f t="shared" si="86"/>
        <v>0</v>
      </c>
      <c r="O181" s="11">
        <f t="shared" si="87"/>
        <v>0</v>
      </c>
      <c r="P181" s="5">
        <f t="shared" si="88"/>
        <v>0</v>
      </c>
      <c r="Q181" s="13">
        <f t="shared" si="89"/>
        <v>0</v>
      </c>
      <c r="R181" s="12">
        <f t="shared" si="90"/>
        <v>0</v>
      </c>
    </row>
    <row r="182" spans="1:18" s="10" customFormat="1">
      <c r="A182" s="62" t="s">
        <v>3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4"/>
      <c r="R182" s="12">
        <f>SUM(R175:R181)</f>
        <v>39.30019200000001</v>
      </c>
    </row>
    <row r="183" spans="1:18" s="10" customFormat="1">
      <c r="A183" s="65" t="s">
        <v>256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53"/>
    </row>
    <row r="184" spans="1:18" s="10" customFormat="1" ht="18">
      <c r="A184" s="67" t="s">
        <v>109</v>
      </c>
      <c r="B184" s="68"/>
      <c r="C184" s="68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53"/>
    </row>
    <row r="185" spans="1:18" s="10" customFormat="1">
      <c r="A185" s="65" t="s">
        <v>243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53"/>
    </row>
    <row r="186" spans="1:18" s="10" customFormat="1">
      <c r="A186" s="38">
        <v>1</v>
      </c>
      <c r="B186" s="38" t="s">
        <v>121</v>
      </c>
      <c r="C186" s="54" t="s">
        <v>117</v>
      </c>
      <c r="D186" s="38" t="s">
        <v>118</v>
      </c>
      <c r="E186" s="38">
        <v>1</v>
      </c>
      <c r="F186" s="38" t="s">
        <v>101</v>
      </c>
      <c r="G186" s="38">
        <v>1</v>
      </c>
      <c r="H186" s="38" t="s">
        <v>169</v>
      </c>
      <c r="I186" s="38"/>
      <c r="J186" s="38">
        <v>19</v>
      </c>
      <c r="K186" s="55">
        <v>16</v>
      </c>
      <c r="L186" s="38">
        <v>1</v>
      </c>
      <c r="M186" s="38" t="s">
        <v>119</v>
      </c>
      <c r="N186" s="4">
        <f t="shared" ref="N186:N192" si="91">(IF(F186="OŽ",IF(L186=1,550.8,IF(L186=2,426.38,IF(L186=3,342.14,IF(L186=4,181.44,IF(L186=5,168.48,IF(L186=6,155.52,IF(L186=7,148.5,IF(L186=8,144,0))))))))+IF(L186&lt;=8,0,IF(L186&lt;=16,137.7,IF(L186&lt;=24,108,IF(L186&lt;=32,80.1,IF(L186&lt;=36,52.2,0)))))-IF(L186&lt;=8,0,IF(L186&lt;=16,(L186-9)*2.754,IF(L186&lt;=24,(L186-17)* 2.754,IF(L186&lt;=32,(L186-25)* 2.754,IF(L186&lt;=36,(L186-33)*2.754,0))))),0)+IF(F186="PČ",IF(L186=1,449,IF(L186=2,314.6,IF(L186=3,238,IF(L186=4,172,IF(L186=5,159,IF(L186=6,145,IF(L186=7,132,IF(L186=8,119,0))))))))+IF(L186&lt;=8,0,IF(L186&lt;=16,88,IF(L186&lt;=24,55,IF(L186&lt;=32,22,0))))-IF(L186&lt;=8,0,IF(L186&lt;=16,(L186-9)*2.245,IF(L186&lt;=24,(L186-17)*2.245,IF(L186&lt;=32,(L186-25)*2.245,0)))),0)+IF(F186="PČneol",IF(L186=1,85,IF(L186=2,64.61,IF(L186=3,50.76,IF(L186=4,16.25,IF(L186=5,15,IF(L186=6,13.75,IF(L186=7,12.5,IF(L186=8,11.25,0))))))))+IF(L186&lt;=8,0,IF(L186&lt;=16,9,0))-IF(L186&lt;=8,0,IF(L186&lt;=16,(L186-9)*0.425,0)),0)+IF(F186="PŽ",IF(L186=1,85,IF(L186=2,59.5,IF(L186=3,45,IF(L186=4,32.5,IF(L186=5,30,IF(L186=6,27.5,IF(L186=7,25,IF(L186=8,22.5,0))))))))+IF(L186&lt;=8,0,IF(L186&lt;=16,19,IF(L186&lt;=24,13,IF(L186&lt;=32,8,0))))-IF(L186&lt;=8,0,IF(L186&lt;=16,(L186-9)*0.425,IF(L186&lt;=24,(L186-17)*0.425,IF(L186&lt;=32,(L186-25)*0.425,0)))),0)+IF(F186="EČ",IF(L186=1,204,IF(L186=2,156.24,IF(L186=3,123.84,IF(L186=4,72,IF(L186=5,66,IF(L186=6,60,IF(L186=7,54,IF(L186=8,48,0))))))))+IF(L186&lt;=8,0,IF(L186&lt;=16,40,IF(L186&lt;=24,25,0)))-IF(L186&lt;=8,0,IF(L186&lt;=16,(L186-9)*1.02,IF(L186&lt;=24,(L186-17)*1.02,0))),0)+IF(F186="EČneol",IF(L186=1,68,IF(L186=2,51.69,IF(L186=3,40.61,IF(L186=4,13,IF(L186=5,12,IF(L186=6,11,IF(L186=7,10,IF(L186=8,9,0)))))))))+IF(F186="EŽ",IF(L186=1,68,IF(L186=2,47.6,IF(L186=3,36,IF(L186=4,18,IF(L186=5,16.5,IF(L186=6,15,IF(L186=7,13.5,IF(L186=8,12,0))))))))+IF(L186&lt;=8,0,IF(L186&lt;=16,10,IF(L186&lt;=24,6,0)))-IF(L186&lt;=8,0,IF(L186&lt;=16,(L186-9)*0.34,IF(L186&lt;=24,(L186-17)*0.34,0))),0)+IF(F186="PT",IF(L186=1,68,IF(L186=2,52.08,IF(L186=3,41.28,IF(L186=4,24,IF(L186=5,22,IF(L186=6,20,IF(L186=7,18,IF(L186=8,16,0))))))))+IF(L186&lt;=8,0,IF(L186&lt;=16,13,IF(L186&lt;=24,9,IF(L186&lt;=32,4,0))))-IF(L186&lt;=8,0,IF(L186&lt;=16,(L186-9)*0.34,IF(L186&lt;=24,(L186-17)*0.34,IF(L186&lt;=32,(L186-25)*0.34,0)))),0)+IF(F186="JOŽ",IF(L186=1,85,IF(L186=2,59.5,IF(L186=3,45,IF(L186=4,32.5,IF(L186=5,30,IF(L186=6,27.5,IF(L186=7,25,IF(L186=8,22.5,0))))))))+IF(L186&lt;=8,0,IF(L186&lt;=16,19,IF(L186&lt;=24,13,0)))-IF(L186&lt;=8,0,IF(L186&lt;=16,(L186-9)*0.425,IF(L186&lt;=24,(L186-17)*0.425,0))),0)+IF(F186="JPČ",IF(L186=1,68,IF(L186=2,47.6,IF(L186=3,36,IF(L186=4,26,IF(L186=5,24,IF(L186=6,22,IF(L186=7,20,IF(L186=8,18,0))))))))+IF(L186&lt;=8,0,IF(L186&lt;=16,13,IF(L186&lt;=24,9,0)))-IF(L186&lt;=8,0,IF(L186&lt;=16,(L186-9)*0.34,IF(L186&lt;=24,(L186-17)*0.34,0))),0)+IF(F186="JEČ",IF(L186=1,34,IF(L186=2,26.04,IF(L186=3,20.6,IF(L186=4,12,IF(L186=5,11,IF(L186=6,10,IF(L186=7,9,IF(L186=8,8,0))))))))+IF(L186&lt;=8,0,IF(L186&lt;=16,6,0))-IF(L186&lt;=8,0,IF(L186&lt;=16,(L186-9)*0.17,0)),0)+IF(F186="JEOF",IF(L186=1,34,IF(L186=2,26.04,IF(L186=3,20.6,IF(L186=4,12,IF(L186=5,11,IF(L186=6,10,IF(L186=7,9,IF(L186=8,8,0))))))))+IF(L186&lt;=8,0,IF(L186&lt;=16,6,0))-IF(L186&lt;=8,0,IF(L186&lt;=16,(L186-9)*0.17,0)),0)+IF(F186="JnPČ",IF(L186=1,51,IF(L186=2,35.7,IF(L186=3,27,IF(L186=4,19.5,IF(L186=5,18,IF(L186=6,16.5,IF(L186=7,15,IF(L186=8,13.5,0))))))))+IF(L186&lt;=8,0,IF(L186&lt;=16,10,0))-IF(L186&lt;=8,0,IF(L186&lt;=16,(L186-9)*0.255,0)),0)+IF(F186="JnEČ",IF(L186=1,25.5,IF(L186=2,19.53,IF(L186=3,15.48,IF(L186=4,9,IF(L186=5,8.25,IF(L186=6,7.5,IF(L186=7,6.75,IF(L186=8,6,0))))))))+IF(L186&lt;=8,0,IF(L186&lt;=16,5,0))-IF(L186&lt;=8,0,IF(L186&lt;=16,(L186-9)*0.1275,0)),0)+IF(F186="JčPČ",IF(L186=1,21.25,IF(L186=2,14.5,IF(L186=3,11.5,IF(L186=4,7,IF(L186=5,6.5,IF(L186=6,6,IF(L186=7,5.5,IF(L186=8,5,0))))))))+IF(L186&lt;=8,0,IF(L186&lt;=16,4,0))-IF(L186&lt;=8,0,IF(L186&lt;=16,(L186-9)*0.10625,0)),0)+IF(F186="JčEČ",IF(L186=1,17,IF(L186=2,13.02,IF(L186=3,10.32,IF(L186=4,6,IF(L186=5,5.5,IF(L186=6,5,IF(L186=7,4.5,IF(L186=8,4,0))))))))+IF(L186&lt;=8,0,IF(L186&lt;=16,3,0))-IF(L186&lt;=8,0,IF(L186&lt;=16,(L186-9)*0.085,0)),0)+IF(F186="NEAK",IF(L186=1,11.48,IF(L186=2,8.79,IF(L186=3,6.97,IF(L186=4,4.05,IF(L186=5,3.71,IF(L186=6,3.38,IF(L186=7,3.04,IF(L186=8,2.7,0))))))))+IF(L186&lt;=8,0,IF(L186&lt;=16,2,IF(L186&lt;=24,1.3,0)))-IF(L186&lt;=8,0,IF(L186&lt;=16,(L186-9)*0.0574,IF(L186&lt;=24,(L186-17)*0.0574,0))),0))*IF(L186&lt;4,1,IF(OR(F186="PČ",F186="PŽ",F186="PT"),IF(J186&lt;32,J186/32,1),1))* IF(L186&lt;4,1,IF(OR(F186="EČ",F186="EŽ",F186="JOŽ",F186="JPČ",F186="NEAK"),IF(J186&lt;24,J186/24,1),1))*IF(L186&lt;4,1,IF(OR(F186="PČneol",F186="JEČ",F186="JEOF",F186="JnPČ",F186="JnEČ",F186="JčPČ",F186="JčEČ"),IF(J186&lt;16,J186/16,1),1))*IF(L186&lt;4,1,IF(F186="EČneol",IF(J186&lt;8,J186/8,1),1))</f>
        <v>34</v>
      </c>
      <c r="O186" s="11">
        <f t="shared" ref="O186:O192" si="92">IF(F186="OŽ",N186,IF(H186="Ne",IF(J186*0.3&lt;=J186-L186,N186,0),IF(J186*0.1&lt;=J186-L186,N186,0)))</f>
        <v>34</v>
      </c>
      <c r="P186" s="5">
        <f t="shared" ref="P186:P192" si="93">IF(O186=0,0,IF(F186="OŽ",IF(L186&gt;35,0,IF(J186&gt;35,(36-L186)*1.6524,((36-L186)-(36-J186))*1.6524)),0)+IF(F186="PČ",IF(L186&gt;31,0,IF(J186&gt;31,(32-L186)*1.347,((32-L186)-(32-J186))*1.347)),0)+ IF(F186="PČneol",IF(L186&gt;15,0,IF(J186&gt;15,(16-L186)*0.255,((16-L186)-(16-J186))*0.255)),0)+IF(F186="PŽ",IF(L186&gt;31,0,IF(J186&gt;31,(32-L186)*0.255,((32-L186)-(32-J186))*0.255)),0)+IF(F186="EČ",IF(L186&gt;23,0,IF(J186&gt;23,(24-L186)*0.612,((24-L186)-(24-J186))*0.612)),0)+IF(F186="EČneol",IF(L186&gt;7,0,IF(J186&gt;7,(8-L186)*0.204,((8-L186)-(8-J186))*0.204)),0)+IF(F186="EŽ",IF(L186&gt;23,0,IF(J186&gt;23,(24-L186)*0.204,((24-L186)-(24-J186))*0.204)),0)+IF(F186="PT",IF(L186&gt;31,0,IF(J186&gt;31,(32-L186)*0.204,((32-L186)-(32-J186))*0.204)),0)+IF(F186="JOŽ",IF(L186&gt;23,0,IF(J186&gt;23,(24-L186)*0.255,((24-L186)-(24-J186))*0.255)),0)+IF(F186="JPČ",IF(L186&gt;23,0,IF(J186&gt;23,(24-L186)*0.204,((24-L186)-(24-J186))*0.204)),0)+IF(F186="JEČ",IF(L186&gt;15,0,IF(J186&gt;15,(16-L186)*0.102,((16-L186)-(16-J186))*0.102)),0)+IF(F186="JEOF",IF(L186&gt;15,0,IF(J186&gt;15,(16-L186)*0.102,((16-L186)-(16-J186))*0.102)),0)+IF(F186="JnPČ",IF(L186&gt;15,0,IF(J186&gt;15,(16-L186)*0.153,((16-L186)-(16-J186))*0.153)),0)+IF(F186="JnEČ",IF(L186&gt;15,0,IF(J186&gt;15,(16-L186)*0.0765,((16-L186)-(16-J186))*0.0765)),0)+IF(F186="JčPČ",IF(L186&gt;15,0,IF(J186&gt;15,(16-L186)*0.06375,((16-L186)-(16-J186))*0.06375)),0)+IF(F186="JčEČ",IF(L186&gt;15,0,IF(J186&gt;15,(16-L186)*0.051,((16-L186)-(16-J186))*0.051)),0)+IF(F186="NEAK",IF(L186&gt;23,0,IF(J186&gt;23,(24-L186)*0.03444,((24-L186)-(24-J186))*0.03444)),0))</f>
        <v>1.5299999999999998</v>
      </c>
      <c r="Q186" s="13">
        <f t="shared" ref="Q186:Q192" si="94">IF(ISERROR(P186*100/N186),0,(P186*100/N186))</f>
        <v>4.4999999999999991</v>
      </c>
      <c r="R186" s="12">
        <f t="shared" ref="R186:R192" si="95">IF(Q186&lt;=30,O186+P186,O186+O186*0.3)*IF(G186=1,0.4,IF(G186=2,0.75,IF(G186="1 (kas 4 m. 1 k. nerengiamos)",0.52,1)))*IF(D186="olimpinė",1,IF(M186="Ne",0.5,1))*IF(OR(A$5="Lietuvos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federacija"),IF(OR(J186&lt;8,K186&lt;16),0,1),1)*E186*IF(I186&lt;=1,1,1/I186)*IF(OR(A$5="Lietuvos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14.496240000000002</v>
      </c>
    </row>
    <row r="187" spans="1:18" s="10" customFormat="1">
      <c r="A187" s="38">
        <v>2</v>
      </c>
      <c r="B187" s="38" t="s">
        <v>136</v>
      </c>
      <c r="C187" s="54" t="s">
        <v>117</v>
      </c>
      <c r="D187" s="38" t="s">
        <v>118</v>
      </c>
      <c r="E187" s="38">
        <v>1</v>
      </c>
      <c r="F187" s="38" t="s">
        <v>101</v>
      </c>
      <c r="G187" s="38">
        <v>1</v>
      </c>
      <c r="H187" s="38" t="s">
        <v>169</v>
      </c>
      <c r="I187" s="38"/>
      <c r="J187" s="38">
        <v>19</v>
      </c>
      <c r="K187" s="55">
        <v>16</v>
      </c>
      <c r="L187" s="38">
        <v>6</v>
      </c>
      <c r="M187" s="38" t="s">
        <v>119</v>
      </c>
      <c r="N187" s="4">
        <f t="shared" si="91"/>
        <v>10</v>
      </c>
      <c r="O187" s="11">
        <f t="shared" si="92"/>
        <v>10</v>
      </c>
      <c r="P187" s="5">
        <f t="shared" si="93"/>
        <v>1.02</v>
      </c>
      <c r="Q187" s="13">
        <f t="shared" si="94"/>
        <v>10.199999999999999</v>
      </c>
      <c r="R187" s="12">
        <f t="shared" si="95"/>
        <v>4.4961600000000006</v>
      </c>
    </row>
    <row r="188" spans="1:18" s="10" customFormat="1">
      <c r="A188" s="38">
        <v>3</v>
      </c>
      <c r="B188" s="38" t="s">
        <v>129</v>
      </c>
      <c r="C188" s="54" t="s">
        <v>117</v>
      </c>
      <c r="D188" s="38" t="s">
        <v>118</v>
      </c>
      <c r="E188" s="38">
        <v>1</v>
      </c>
      <c r="F188" s="38" t="s">
        <v>101</v>
      </c>
      <c r="G188" s="38">
        <v>1</v>
      </c>
      <c r="H188" s="38" t="s">
        <v>169</v>
      </c>
      <c r="I188" s="38"/>
      <c r="J188" s="38">
        <v>19</v>
      </c>
      <c r="K188" s="55">
        <v>16</v>
      </c>
      <c r="L188" s="38">
        <v>18</v>
      </c>
      <c r="M188" s="38" t="s">
        <v>119</v>
      </c>
      <c r="N188" s="4">
        <f t="shared" si="91"/>
        <v>0</v>
      </c>
      <c r="O188" s="11">
        <f t="shared" si="92"/>
        <v>0</v>
      </c>
      <c r="P188" s="5">
        <f t="shared" si="93"/>
        <v>0</v>
      </c>
      <c r="Q188" s="13">
        <f t="shared" si="94"/>
        <v>0</v>
      </c>
      <c r="R188" s="12">
        <f t="shared" si="95"/>
        <v>0</v>
      </c>
    </row>
    <row r="189" spans="1:18" s="10" customFormat="1">
      <c r="A189" s="38">
        <v>4</v>
      </c>
      <c r="B189" s="38" t="s">
        <v>123</v>
      </c>
      <c r="C189" s="54" t="s">
        <v>117</v>
      </c>
      <c r="D189" s="38" t="s">
        <v>118</v>
      </c>
      <c r="E189" s="38">
        <v>1</v>
      </c>
      <c r="F189" s="38" t="s">
        <v>101</v>
      </c>
      <c r="G189" s="38">
        <v>1</v>
      </c>
      <c r="H189" s="38" t="s">
        <v>169</v>
      </c>
      <c r="I189" s="38"/>
      <c r="J189" s="38">
        <v>26</v>
      </c>
      <c r="K189" s="55">
        <v>16</v>
      </c>
      <c r="L189" s="38">
        <v>8</v>
      </c>
      <c r="M189" s="38" t="s">
        <v>119</v>
      </c>
      <c r="N189" s="4">
        <f t="shared" si="91"/>
        <v>8</v>
      </c>
      <c r="O189" s="11">
        <f t="shared" si="92"/>
        <v>8</v>
      </c>
      <c r="P189" s="5">
        <f t="shared" si="93"/>
        <v>0.81599999999999995</v>
      </c>
      <c r="Q189" s="13">
        <f t="shared" si="94"/>
        <v>10.199999999999999</v>
      </c>
      <c r="R189" s="12">
        <f t="shared" si="95"/>
        <v>3.5969280000000006</v>
      </c>
    </row>
    <row r="190" spans="1:18" s="10" customFormat="1">
      <c r="A190" s="38">
        <v>5</v>
      </c>
      <c r="B190" s="38" t="s">
        <v>202</v>
      </c>
      <c r="C190" s="54" t="s">
        <v>117</v>
      </c>
      <c r="D190" s="38" t="s">
        <v>118</v>
      </c>
      <c r="E190" s="38">
        <v>1</v>
      </c>
      <c r="F190" s="38" t="s">
        <v>101</v>
      </c>
      <c r="G190" s="38">
        <v>1</v>
      </c>
      <c r="H190" s="38" t="s">
        <v>169</v>
      </c>
      <c r="I190" s="38"/>
      <c r="J190" s="38">
        <v>26</v>
      </c>
      <c r="K190" s="55">
        <v>16</v>
      </c>
      <c r="L190" s="38">
        <v>26</v>
      </c>
      <c r="M190" s="38" t="s">
        <v>119</v>
      </c>
      <c r="N190" s="4">
        <f t="shared" si="91"/>
        <v>0</v>
      </c>
      <c r="O190" s="11">
        <f t="shared" si="92"/>
        <v>0</v>
      </c>
      <c r="P190" s="5">
        <f t="shared" si="93"/>
        <v>0</v>
      </c>
      <c r="Q190" s="13">
        <f t="shared" si="94"/>
        <v>0</v>
      </c>
      <c r="R190" s="12">
        <f t="shared" si="95"/>
        <v>0</v>
      </c>
    </row>
    <row r="191" spans="1:18" s="10" customFormat="1">
      <c r="A191" s="38">
        <v>6</v>
      </c>
      <c r="B191" s="38" t="s">
        <v>200</v>
      </c>
      <c r="C191" s="54" t="s">
        <v>117</v>
      </c>
      <c r="D191" s="38" t="s">
        <v>118</v>
      </c>
      <c r="E191" s="38">
        <v>1</v>
      </c>
      <c r="F191" s="38" t="s">
        <v>101</v>
      </c>
      <c r="G191" s="38">
        <v>1</v>
      </c>
      <c r="H191" s="38" t="s">
        <v>169</v>
      </c>
      <c r="I191" s="38"/>
      <c r="J191" s="38">
        <v>26</v>
      </c>
      <c r="K191" s="55">
        <v>16</v>
      </c>
      <c r="L191" s="38">
        <v>24</v>
      </c>
      <c r="M191" s="38" t="s">
        <v>119</v>
      </c>
      <c r="N191" s="4">
        <f t="shared" si="91"/>
        <v>0</v>
      </c>
      <c r="O191" s="11">
        <f t="shared" si="92"/>
        <v>0</v>
      </c>
      <c r="P191" s="5">
        <f t="shared" si="93"/>
        <v>0</v>
      </c>
      <c r="Q191" s="13">
        <f t="shared" si="94"/>
        <v>0</v>
      </c>
      <c r="R191" s="12">
        <f t="shared" si="95"/>
        <v>0</v>
      </c>
    </row>
    <row r="192" spans="1:18" s="10" customFormat="1">
      <c r="A192" s="38">
        <v>7</v>
      </c>
      <c r="B192" s="38" t="s">
        <v>244</v>
      </c>
      <c r="C192" s="54" t="s">
        <v>128</v>
      </c>
      <c r="D192" s="38" t="s">
        <v>126</v>
      </c>
      <c r="E192" s="38">
        <v>3</v>
      </c>
      <c r="F192" s="38" t="s">
        <v>101</v>
      </c>
      <c r="G192" s="38">
        <v>1</v>
      </c>
      <c r="H192" s="38" t="s">
        <v>169</v>
      </c>
      <c r="I192" s="38"/>
      <c r="J192" s="38">
        <v>4</v>
      </c>
      <c r="K192" s="55">
        <v>16</v>
      </c>
      <c r="L192" s="38">
        <v>3</v>
      </c>
      <c r="M192" s="38" t="s">
        <v>119</v>
      </c>
      <c r="N192" s="4">
        <f t="shared" si="91"/>
        <v>20.6</v>
      </c>
      <c r="O192" s="11">
        <f t="shared" si="92"/>
        <v>0</v>
      </c>
      <c r="P192" s="5">
        <f t="shared" si="93"/>
        <v>0</v>
      </c>
      <c r="Q192" s="13">
        <f t="shared" si="94"/>
        <v>0</v>
      </c>
      <c r="R192" s="12">
        <f t="shared" si="95"/>
        <v>0</v>
      </c>
    </row>
    <row r="193" spans="1:18" s="10" customFormat="1">
      <c r="A193" s="62" t="s">
        <v>3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4"/>
      <c r="R193" s="12">
        <f>SUM(R186:R192)</f>
        <v>22.589328000000005</v>
      </c>
    </row>
    <row r="194" spans="1:18" s="10" customFormat="1">
      <c r="A194" s="65" t="s">
        <v>245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53"/>
    </row>
    <row r="195" spans="1:18" s="10" customFormat="1" ht="18">
      <c r="A195" s="67" t="s">
        <v>109</v>
      </c>
      <c r="B195" s="68"/>
      <c r="C195" s="68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53"/>
    </row>
    <row r="196" spans="1:18" s="10" customFormat="1">
      <c r="A196" s="65" t="s">
        <v>246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53"/>
    </row>
    <row r="197" spans="1:18" s="10" customFormat="1">
      <c r="A197" s="38">
        <v>1</v>
      </c>
      <c r="B197" s="38" t="s">
        <v>129</v>
      </c>
      <c r="C197" s="54" t="s">
        <v>174</v>
      </c>
      <c r="D197" s="38" t="s">
        <v>118</v>
      </c>
      <c r="E197" s="38">
        <v>1</v>
      </c>
      <c r="F197" s="38" t="s">
        <v>102</v>
      </c>
      <c r="G197" s="38">
        <v>1</v>
      </c>
      <c r="H197" s="38" t="s">
        <v>119</v>
      </c>
      <c r="I197" s="38"/>
      <c r="J197" s="38">
        <v>46</v>
      </c>
      <c r="K197" s="55">
        <v>16</v>
      </c>
      <c r="L197" s="38">
        <v>7</v>
      </c>
      <c r="M197" s="38" t="s">
        <v>119</v>
      </c>
      <c r="N197" s="4">
        <f t="shared" ref="N197:N201" si="96">(IF(F197="OŽ",IF(L197=1,550.8,IF(L197=2,426.38,IF(L197=3,342.14,IF(L197=4,181.44,IF(L197=5,168.48,IF(L197=6,155.52,IF(L197=7,148.5,IF(L197=8,144,0))))))))+IF(L197&lt;=8,0,IF(L197&lt;=16,137.7,IF(L197&lt;=24,108,IF(L197&lt;=32,80.1,IF(L197&lt;=36,52.2,0)))))-IF(L197&lt;=8,0,IF(L197&lt;=16,(L197-9)*2.754,IF(L197&lt;=24,(L197-17)* 2.754,IF(L197&lt;=32,(L197-25)* 2.754,IF(L197&lt;=36,(L197-33)*2.754,0))))),0)+IF(F197="PČ",IF(L197=1,449,IF(L197=2,314.6,IF(L197=3,238,IF(L197=4,172,IF(L197=5,159,IF(L197=6,145,IF(L197=7,132,IF(L197=8,119,0))))))))+IF(L197&lt;=8,0,IF(L197&lt;=16,88,IF(L197&lt;=24,55,IF(L197&lt;=32,22,0))))-IF(L197&lt;=8,0,IF(L197&lt;=16,(L197-9)*2.245,IF(L197&lt;=24,(L197-17)*2.245,IF(L197&lt;=32,(L197-25)*2.245,0)))),0)+IF(F197="PČneol",IF(L197=1,85,IF(L197=2,64.61,IF(L197=3,50.76,IF(L197=4,16.25,IF(L197=5,15,IF(L197=6,13.75,IF(L197=7,12.5,IF(L197=8,11.25,0))))))))+IF(L197&lt;=8,0,IF(L197&lt;=16,9,0))-IF(L197&lt;=8,0,IF(L197&lt;=16,(L197-9)*0.425,0)),0)+IF(F197="PŽ",IF(L197=1,85,IF(L197=2,59.5,IF(L197=3,45,IF(L197=4,32.5,IF(L197=5,30,IF(L197=6,27.5,IF(L197=7,25,IF(L197=8,22.5,0))))))))+IF(L197&lt;=8,0,IF(L197&lt;=16,19,IF(L197&lt;=24,13,IF(L197&lt;=32,8,0))))-IF(L197&lt;=8,0,IF(L197&lt;=16,(L197-9)*0.425,IF(L197&lt;=24,(L197-17)*0.425,IF(L197&lt;=32,(L197-25)*0.425,0)))),0)+IF(F197="EČ",IF(L197=1,204,IF(L197=2,156.24,IF(L197=3,123.84,IF(L197=4,72,IF(L197=5,66,IF(L197=6,60,IF(L197=7,54,IF(L197=8,48,0))))))))+IF(L197&lt;=8,0,IF(L197&lt;=16,40,IF(L197&lt;=24,25,0)))-IF(L197&lt;=8,0,IF(L197&lt;=16,(L197-9)*1.02,IF(L197&lt;=24,(L197-17)*1.02,0))),0)+IF(F197="EČneol",IF(L197=1,68,IF(L197=2,51.69,IF(L197=3,40.61,IF(L197=4,13,IF(L197=5,12,IF(L197=6,11,IF(L197=7,10,IF(L197=8,9,0)))))))))+IF(F197="EŽ",IF(L197=1,68,IF(L197=2,47.6,IF(L197=3,36,IF(L197=4,18,IF(L197=5,16.5,IF(L197=6,15,IF(L197=7,13.5,IF(L197=8,12,0))))))))+IF(L197&lt;=8,0,IF(L197&lt;=16,10,IF(L197&lt;=24,6,0)))-IF(L197&lt;=8,0,IF(L197&lt;=16,(L197-9)*0.34,IF(L197&lt;=24,(L197-17)*0.34,0))),0)+IF(F197="PT",IF(L197=1,68,IF(L197=2,52.08,IF(L197=3,41.28,IF(L197=4,24,IF(L197=5,22,IF(L197=6,20,IF(L197=7,18,IF(L197=8,16,0))))))))+IF(L197&lt;=8,0,IF(L197&lt;=16,13,IF(L197&lt;=24,9,IF(L197&lt;=32,4,0))))-IF(L197&lt;=8,0,IF(L197&lt;=16,(L197-9)*0.34,IF(L197&lt;=24,(L197-17)*0.34,IF(L197&lt;=32,(L197-25)*0.34,0)))),0)+IF(F197="JOŽ",IF(L197=1,85,IF(L197=2,59.5,IF(L197=3,45,IF(L197=4,32.5,IF(L197=5,30,IF(L197=6,27.5,IF(L197=7,25,IF(L197=8,22.5,0))))))))+IF(L197&lt;=8,0,IF(L197&lt;=16,19,IF(L197&lt;=24,13,0)))-IF(L197&lt;=8,0,IF(L197&lt;=16,(L197-9)*0.425,IF(L197&lt;=24,(L197-17)*0.425,0))),0)+IF(F197="JPČ",IF(L197=1,68,IF(L197=2,47.6,IF(L197=3,36,IF(L197=4,26,IF(L197=5,24,IF(L197=6,22,IF(L197=7,20,IF(L197=8,18,0))))))))+IF(L197&lt;=8,0,IF(L197&lt;=16,13,IF(L197&lt;=24,9,0)))-IF(L197&lt;=8,0,IF(L197&lt;=16,(L197-9)*0.34,IF(L197&lt;=24,(L197-17)*0.34,0))),0)+IF(F197="JEČ",IF(L197=1,34,IF(L197=2,26.04,IF(L197=3,20.6,IF(L197=4,12,IF(L197=5,11,IF(L197=6,10,IF(L197=7,9,IF(L197=8,8,0))))))))+IF(L197&lt;=8,0,IF(L197&lt;=16,6,0))-IF(L197&lt;=8,0,IF(L197&lt;=16,(L197-9)*0.17,0)),0)+IF(F197="JEOF",IF(L197=1,34,IF(L197=2,26.04,IF(L197=3,20.6,IF(L197=4,12,IF(L197=5,11,IF(L197=6,10,IF(L197=7,9,IF(L197=8,8,0))))))))+IF(L197&lt;=8,0,IF(L197&lt;=16,6,0))-IF(L197&lt;=8,0,IF(L197&lt;=16,(L197-9)*0.17,0)),0)+IF(F197="JnPČ",IF(L197=1,51,IF(L197=2,35.7,IF(L197=3,27,IF(L197=4,19.5,IF(L197=5,18,IF(L197=6,16.5,IF(L197=7,15,IF(L197=8,13.5,0))))))))+IF(L197&lt;=8,0,IF(L197&lt;=16,10,0))-IF(L197&lt;=8,0,IF(L197&lt;=16,(L197-9)*0.255,0)),0)+IF(F197="JnEČ",IF(L197=1,25.5,IF(L197=2,19.53,IF(L197=3,15.48,IF(L197=4,9,IF(L197=5,8.25,IF(L197=6,7.5,IF(L197=7,6.75,IF(L197=8,6,0))))))))+IF(L197&lt;=8,0,IF(L197&lt;=16,5,0))-IF(L197&lt;=8,0,IF(L197&lt;=16,(L197-9)*0.1275,0)),0)+IF(F197="JčPČ",IF(L197=1,21.25,IF(L197=2,14.5,IF(L197=3,11.5,IF(L197=4,7,IF(L197=5,6.5,IF(L197=6,6,IF(L197=7,5.5,IF(L197=8,5,0))))))))+IF(L197&lt;=8,0,IF(L197&lt;=16,4,0))-IF(L197&lt;=8,0,IF(L197&lt;=16,(L197-9)*0.10625,0)),0)+IF(F197="JčEČ",IF(L197=1,17,IF(L197=2,13.02,IF(L197=3,10.32,IF(L197=4,6,IF(L197=5,5.5,IF(L197=6,5,IF(L197=7,4.5,IF(L197=8,4,0))))))))+IF(L197&lt;=8,0,IF(L197&lt;=16,3,0))-IF(L197&lt;=8,0,IF(L197&lt;=16,(L197-9)*0.085,0)),0)+IF(F197="NEAK",IF(L197=1,11.48,IF(L197=2,8.79,IF(L197=3,6.97,IF(L197=4,4.05,IF(L197=5,3.71,IF(L197=6,3.38,IF(L197=7,3.04,IF(L197=8,2.7,0))))))))+IF(L197&lt;=8,0,IF(L197&lt;=16,2,IF(L197&lt;=24,1.3,0)))-IF(L197&lt;=8,0,IF(L197&lt;=16,(L197-9)*0.0574,IF(L197&lt;=24,(L197-17)*0.0574,0))),0))*IF(L197&lt;4,1,IF(OR(F197="PČ",F197="PŽ",F197="PT"),IF(J197&lt;32,J197/32,1),1))* IF(L197&lt;4,1,IF(OR(F197="EČ",F197="EŽ",F197="JOŽ",F197="JPČ",F197="NEAK"),IF(J197&lt;24,J197/24,1),1))*IF(L197&lt;4,1,IF(OR(F197="PČneol",F197="JEČ",F197="JEOF",F197="JnPČ",F197="JnEČ",F197="JčPČ",F197="JčEČ"),IF(J197&lt;16,J197/16,1),1))*IF(L197&lt;4,1,IF(F197="EČneol",IF(J197&lt;8,J197/8,1),1))</f>
        <v>6.75</v>
      </c>
      <c r="O197" s="11">
        <f t="shared" ref="O197:O201" si="97">IF(F197="OŽ",N197,IF(H197="Ne",IF(J197*0.3&lt;=J197-L197,N197,0),IF(J197*0.1&lt;=J197-L197,N197,0)))</f>
        <v>6.75</v>
      </c>
      <c r="P197" s="5">
        <f t="shared" ref="P197:P201" si="98">IF(O197=0,0,IF(F197="OŽ",IF(L197&gt;35,0,IF(J197&gt;35,(36-L197)*1.6524,((36-L197)-(36-J197))*1.6524)),0)+IF(F197="PČ",IF(L197&gt;31,0,IF(J197&gt;31,(32-L197)*1.347,((32-L197)-(32-J197))*1.347)),0)+ IF(F197="PČneol",IF(L197&gt;15,0,IF(J197&gt;15,(16-L197)*0.255,((16-L197)-(16-J197))*0.255)),0)+IF(F197="PŽ",IF(L197&gt;31,0,IF(J197&gt;31,(32-L197)*0.255,((32-L197)-(32-J197))*0.255)),0)+IF(F197="EČ",IF(L197&gt;23,0,IF(J197&gt;23,(24-L197)*0.612,((24-L197)-(24-J197))*0.612)),0)+IF(F197="EČneol",IF(L197&gt;7,0,IF(J197&gt;7,(8-L197)*0.204,((8-L197)-(8-J197))*0.204)),0)+IF(F197="EŽ",IF(L197&gt;23,0,IF(J197&gt;23,(24-L197)*0.204,((24-L197)-(24-J197))*0.204)),0)+IF(F197="PT",IF(L197&gt;31,0,IF(J197&gt;31,(32-L197)*0.204,((32-L197)-(32-J197))*0.204)),0)+IF(F197="JOŽ",IF(L197&gt;23,0,IF(J197&gt;23,(24-L197)*0.255,((24-L197)-(24-J197))*0.255)),0)+IF(F197="JPČ",IF(L197&gt;23,0,IF(J197&gt;23,(24-L197)*0.204,((24-L197)-(24-J197))*0.204)),0)+IF(F197="JEČ",IF(L197&gt;15,0,IF(J197&gt;15,(16-L197)*0.102,((16-L197)-(16-J197))*0.102)),0)+IF(F197="JEOF",IF(L197&gt;15,0,IF(J197&gt;15,(16-L197)*0.102,((16-L197)-(16-J197))*0.102)),0)+IF(F197="JnPČ",IF(L197&gt;15,0,IF(J197&gt;15,(16-L197)*0.153,((16-L197)-(16-J197))*0.153)),0)+IF(F197="JnEČ",IF(L197&gt;15,0,IF(J197&gt;15,(16-L197)*0.0765,((16-L197)-(16-J197))*0.0765)),0)+IF(F197="JčPČ",IF(L197&gt;15,0,IF(J197&gt;15,(16-L197)*0.06375,((16-L197)-(16-J197))*0.06375)),0)+IF(F197="JčEČ",IF(L197&gt;15,0,IF(J197&gt;15,(16-L197)*0.051,((16-L197)-(16-J197))*0.051)),0)+IF(F197="NEAK",IF(L197&gt;23,0,IF(J197&gt;23,(24-L197)*0.03444,((24-L197)-(24-J197))*0.03444)),0))</f>
        <v>0.6885</v>
      </c>
      <c r="Q197" s="13">
        <f t="shared" ref="Q197:Q201" si="99">IF(ISERROR(P197*100/N197),0,(P197*100/N197))</f>
        <v>10.199999999999999</v>
      </c>
      <c r="R197" s="12">
        <f t="shared" ref="R197:R201" si="100">IF(Q197&lt;=30,O197+P197,O197+O197*0.3)*IF(G197=1,0.4,IF(G197=2,0.75,IF(G197="1 (kas 4 m. 1 k. nerengiamos)",0.52,1)))*IF(D197="olimpinė",1,IF(M197="Ne",0.5,1))*IF(OR(A$5="Lietuvos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federacija"),IF(OR(J197&lt;8,K197&lt;16),0,1),1)*E197*IF(I197&lt;=1,1,1/I197)*IF(OR(A$5="Lietuvos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3.0349080000000006</v>
      </c>
    </row>
    <row r="198" spans="1:18" s="10" customFormat="1">
      <c r="A198" s="38">
        <v>2</v>
      </c>
      <c r="B198" s="38" t="s">
        <v>146</v>
      </c>
      <c r="C198" s="54" t="s">
        <v>174</v>
      </c>
      <c r="D198" s="38" t="s">
        <v>118</v>
      </c>
      <c r="E198" s="38">
        <v>1</v>
      </c>
      <c r="F198" s="38" t="s">
        <v>102</v>
      </c>
      <c r="G198" s="38">
        <v>1</v>
      </c>
      <c r="H198" s="38" t="s">
        <v>169</v>
      </c>
      <c r="I198" s="38"/>
      <c r="J198" s="38">
        <v>46</v>
      </c>
      <c r="K198" s="55">
        <v>16</v>
      </c>
      <c r="L198" s="38">
        <v>45</v>
      </c>
      <c r="M198" s="38" t="s">
        <v>119</v>
      </c>
      <c r="N198" s="4">
        <f t="shared" si="96"/>
        <v>0</v>
      </c>
      <c r="O198" s="11">
        <f t="shared" si="97"/>
        <v>0</v>
      </c>
      <c r="P198" s="5">
        <f t="shared" si="98"/>
        <v>0</v>
      </c>
      <c r="Q198" s="13">
        <f t="shared" si="99"/>
        <v>0</v>
      </c>
      <c r="R198" s="12">
        <f t="shared" si="100"/>
        <v>0</v>
      </c>
    </row>
    <row r="199" spans="1:18" s="10" customFormat="1">
      <c r="A199" s="38">
        <v>3</v>
      </c>
      <c r="B199" s="38" t="s">
        <v>200</v>
      </c>
      <c r="C199" s="54" t="s">
        <v>174</v>
      </c>
      <c r="D199" s="38" t="s">
        <v>118</v>
      </c>
      <c r="E199" s="38">
        <v>1</v>
      </c>
      <c r="F199" s="38" t="s">
        <v>102</v>
      </c>
      <c r="G199" s="38">
        <v>1</v>
      </c>
      <c r="H199" s="38" t="s">
        <v>119</v>
      </c>
      <c r="I199" s="38"/>
      <c r="J199" s="38">
        <v>51</v>
      </c>
      <c r="K199" s="55">
        <v>16</v>
      </c>
      <c r="L199" s="38">
        <v>17</v>
      </c>
      <c r="M199" s="38" t="s">
        <v>119</v>
      </c>
      <c r="N199" s="4">
        <f t="shared" si="96"/>
        <v>0</v>
      </c>
      <c r="O199" s="11">
        <f t="shared" si="97"/>
        <v>0</v>
      </c>
      <c r="P199" s="5">
        <f t="shared" si="98"/>
        <v>0</v>
      </c>
      <c r="Q199" s="13">
        <f t="shared" si="99"/>
        <v>0</v>
      </c>
      <c r="R199" s="12">
        <f t="shared" si="100"/>
        <v>0</v>
      </c>
    </row>
    <row r="200" spans="1:18" s="10" customFormat="1">
      <c r="A200" s="38">
        <v>4</v>
      </c>
      <c r="B200" s="38" t="s">
        <v>247</v>
      </c>
      <c r="C200" s="54" t="s">
        <v>174</v>
      </c>
      <c r="D200" s="38" t="s">
        <v>118</v>
      </c>
      <c r="E200" s="38">
        <v>1</v>
      </c>
      <c r="F200" s="38" t="s">
        <v>102</v>
      </c>
      <c r="G200" s="38">
        <v>1</v>
      </c>
      <c r="H200" s="38" t="s">
        <v>169</v>
      </c>
      <c r="I200" s="38"/>
      <c r="J200" s="38">
        <v>51</v>
      </c>
      <c r="K200" s="55">
        <v>16</v>
      </c>
      <c r="L200" s="38">
        <v>44</v>
      </c>
      <c r="M200" s="38" t="s">
        <v>119</v>
      </c>
      <c r="N200" s="4">
        <f t="shared" si="96"/>
        <v>0</v>
      </c>
      <c r="O200" s="11">
        <f t="shared" si="97"/>
        <v>0</v>
      </c>
      <c r="P200" s="5">
        <f t="shared" si="98"/>
        <v>0</v>
      </c>
      <c r="Q200" s="13">
        <f t="shared" si="99"/>
        <v>0</v>
      </c>
      <c r="R200" s="12">
        <f t="shared" si="100"/>
        <v>0</v>
      </c>
    </row>
    <row r="201" spans="1:18" s="10" customFormat="1">
      <c r="A201" s="38">
        <v>5</v>
      </c>
      <c r="B201" s="38" t="s">
        <v>248</v>
      </c>
      <c r="C201" s="54" t="s">
        <v>125</v>
      </c>
      <c r="D201" s="38" t="s">
        <v>126</v>
      </c>
      <c r="E201" s="38">
        <v>2</v>
      </c>
      <c r="F201" s="38" t="s">
        <v>102</v>
      </c>
      <c r="G201" s="38">
        <v>1</v>
      </c>
      <c r="H201" s="38" t="s">
        <v>169</v>
      </c>
      <c r="I201" s="38"/>
      <c r="J201" s="38">
        <v>10</v>
      </c>
      <c r="K201" s="55">
        <v>16</v>
      </c>
      <c r="L201" s="38">
        <v>3</v>
      </c>
      <c r="M201" s="38" t="s">
        <v>119</v>
      </c>
      <c r="N201" s="4">
        <f t="shared" si="96"/>
        <v>15.48</v>
      </c>
      <c r="O201" s="11">
        <f t="shared" si="97"/>
        <v>15.48</v>
      </c>
      <c r="P201" s="5">
        <f t="shared" si="98"/>
        <v>0.53549999999999998</v>
      </c>
      <c r="Q201" s="13">
        <f t="shared" si="99"/>
        <v>3.4593023255813953</v>
      </c>
      <c r="R201" s="12">
        <f t="shared" si="100"/>
        <v>13.068648</v>
      </c>
    </row>
    <row r="202" spans="1:18" s="10" customFormat="1">
      <c r="A202" s="62" t="s">
        <v>3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4"/>
      <c r="R202" s="12">
        <f>SUM(R196:R201)</f>
        <v>16.103556000000001</v>
      </c>
    </row>
    <row r="203" spans="1:18" s="10" customFormat="1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</row>
    <row r="204" spans="1:18" s="10" customFormat="1" ht="13.9" customHeight="1">
      <c r="A204" s="65" t="s">
        <v>251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53"/>
    </row>
    <row r="205" spans="1:18" s="10" customFormat="1" ht="15.6" customHeight="1">
      <c r="A205" s="67" t="s">
        <v>109</v>
      </c>
      <c r="B205" s="68"/>
      <c r="C205" s="68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53"/>
    </row>
    <row r="206" spans="1:18" s="10" customFormat="1" ht="13.9" customHeight="1">
      <c r="A206" s="65" t="s">
        <v>252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53"/>
    </row>
    <row r="207" spans="1:18" s="10" customFormat="1">
      <c r="A207" s="38">
        <v>1</v>
      </c>
      <c r="B207" s="38" t="s">
        <v>136</v>
      </c>
      <c r="C207" s="54" t="s">
        <v>117</v>
      </c>
      <c r="D207" s="38" t="s">
        <v>126</v>
      </c>
      <c r="E207" s="38">
        <v>1</v>
      </c>
      <c r="F207" s="38" t="s">
        <v>98</v>
      </c>
      <c r="G207" s="38">
        <v>1</v>
      </c>
      <c r="H207" s="38" t="s">
        <v>169</v>
      </c>
      <c r="I207" s="38"/>
      <c r="J207" s="38">
        <v>13</v>
      </c>
      <c r="K207" s="55">
        <v>16</v>
      </c>
      <c r="L207" s="38">
        <v>1</v>
      </c>
      <c r="M207" s="38"/>
      <c r="N207" s="4">
        <f t="shared" ref="N207:N212" si="101">(IF(F207="OŽ",IF(L207=1,550.8,IF(L207=2,426.38,IF(L207=3,342.14,IF(L207=4,181.44,IF(L207=5,168.48,IF(L207=6,155.52,IF(L207=7,148.5,IF(L207=8,144,0))))))))+IF(L207&lt;=8,0,IF(L207&lt;=16,137.7,IF(L207&lt;=24,108,IF(L207&lt;=32,80.1,IF(L207&lt;=36,52.2,0)))))-IF(L207&lt;=8,0,IF(L207&lt;=16,(L207-9)*2.754,IF(L207&lt;=24,(L207-17)* 2.754,IF(L207&lt;=32,(L207-25)* 2.754,IF(L207&lt;=36,(L207-33)*2.754,0))))),0)+IF(F207="PČ",IF(L207=1,449,IF(L207=2,314.6,IF(L207=3,238,IF(L207=4,172,IF(L207=5,159,IF(L207=6,145,IF(L207=7,132,IF(L207=8,119,0))))))))+IF(L207&lt;=8,0,IF(L207&lt;=16,88,IF(L207&lt;=24,55,IF(L207&lt;=32,22,0))))-IF(L207&lt;=8,0,IF(L207&lt;=16,(L207-9)*2.245,IF(L207&lt;=24,(L207-17)*2.245,IF(L207&lt;=32,(L207-25)*2.245,0)))),0)+IF(F207="PČneol",IF(L207=1,85,IF(L207=2,64.61,IF(L207=3,50.76,IF(L207=4,16.25,IF(L207=5,15,IF(L207=6,13.75,IF(L207=7,12.5,IF(L207=8,11.25,0))))))))+IF(L207&lt;=8,0,IF(L207&lt;=16,9,0))-IF(L207&lt;=8,0,IF(L207&lt;=16,(L207-9)*0.425,0)),0)+IF(F207="PŽ",IF(L207=1,85,IF(L207=2,59.5,IF(L207=3,45,IF(L207=4,32.5,IF(L207=5,30,IF(L207=6,27.5,IF(L207=7,25,IF(L207=8,22.5,0))))))))+IF(L207&lt;=8,0,IF(L207&lt;=16,19,IF(L207&lt;=24,13,IF(L207&lt;=32,8,0))))-IF(L207&lt;=8,0,IF(L207&lt;=16,(L207-9)*0.425,IF(L207&lt;=24,(L207-17)*0.425,IF(L207&lt;=32,(L207-25)*0.425,0)))),0)+IF(F207="EČ",IF(L207=1,204,IF(L207=2,156.24,IF(L207=3,123.84,IF(L207=4,72,IF(L207=5,66,IF(L207=6,60,IF(L207=7,54,IF(L207=8,48,0))))))))+IF(L207&lt;=8,0,IF(L207&lt;=16,40,IF(L207&lt;=24,25,0)))-IF(L207&lt;=8,0,IF(L207&lt;=16,(L207-9)*1.02,IF(L207&lt;=24,(L207-17)*1.02,0))),0)+IF(F207="EČneol",IF(L207=1,68,IF(L207=2,51.69,IF(L207=3,40.61,IF(L207=4,13,IF(L207=5,12,IF(L207=6,11,IF(L207=7,10,IF(L207=8,9,0)))))))))+IF(F207="EŽ",IF(L207=1,68,IF(L207=2,47.6,IF(L207=3,36,IF(L207=4,18,IF(L207=5,16.5,IF(L207=6,15,IF(L207=7,13.5,IF(L207=8,12,0))))))))+IF(L207&lt;=8,0,IF(L207&lt;=16,10,IF(L207&lt;=24,6,0)))-IF(L207&lt;=8,0,IF(L207&lt;=16,(L207-9)*0.34,IF(L207&lt;=24,(L207-17)*0.34,0))),0)+IF(F207="PT",IF(L207=1,68,IF(L207=2,52.08,IF(L207=3,41.28,IF(L207=4,24,IF(L207=5,22,IF(L207=6,20,IF(L207=7,18,IF(L207=8,16,0))))))))+IF(L207&lt;=8,0,IF(L207&lt;=16,13,IF(L207&lt;=24,9,IF(L207&lt;=32,4,0))))-IF(L207&lt;=8,0,IF(L207&lt;=16,(L207-9)*0.34,IF(L207&lt;=24,(L207-17)*0.34,IF(L207&lt;=32,(L207-25)*0.34,0)))),0)+IF(F207="JOŽ",IF(L207=1,85,IF(L207=2,59.5,IF(L207=3,45,IF(L207=4,32.5,IF(L207=5,30,IF(L207=6,27.5,IF(L207=7,25,IF(L207=8,22.5,0))))))))+IF(L207&lt;=8,0,IF(L207&lt;=16,19,IF(L207&lt;=24,13,0)))-IF(L207&lt;=8,0,IF(L207&lt;=16,(L207-9)*0.425,IF(L207&lt;=24,(L207-17)*0.425,0))),0)+IF(F207="JPČ",IF(L207=1,68,IF(L207=2,47.6,IF(L207=3,36,IF(L207=4,26,IF(L207=5,24,IF(L207=6,22,IF(L207=7,20,IF(L207=8,18,0))))))))+IF(L207&lt;=8,0,IF(L207&lt;=16,13,IF(L207&lt;=24,9,0)))-IF(L207&lt;=8,0,IF(L207&lt;=16,(L207-9)*0.34,IF(L207&lt;=24,(L207-17)*0.34,0))),0)+IF(F207="JEČ",IF(L207=1,34,IF(L207=2,26.04,IF(L207=3,20.6,IF(L207=4,12,IF(L207=5,11,IF(L207=6,10,IF(L207=7,9,IF(L207=8,8,0))))))))+IF(L207&lt;=8,0,IF(L207&lt;=16,6,0))-IF(L207&lt;=8,0,IF(L207&lt;=16,(L207-9)*0.17,0)),0)+IF(F207="JEOF",IF(L207=1,34,IF(L207=2,26.04,IF(L207=3,20.6,IF(L207=4,12,IF(L207=5,11,IF(L207=6,10,IF(L207=7,9,IF(L207=8,8,0))))))))+IF(L207&lt;=8,0,IF(L207&lt;=16,6,0))-IF(L207&lt;=8,0,IF(L207&lt;=16,(L207-9)*0.17,0)),0)+IF(F207="JnPČ",IF(L207=1,51,IF(L207=2,35.7,IF(L207=3,27,IF(L207=4,19.5,IF(L207=5,18,IF(L207=6,16.5,IF(L207=7,15,IF(L207=8,13.5,0))))))))+IF(L207&lt;=8,0,IF(L207&lt;=16,10,0))-IF(L207&lt;=8,0,IF(L207&lt;=16,(L207-9)*0.255,0)),0)+IF(F207="JnEČ",IF(L207=1,25.5,IF(L207=2,19.53,IF(L207=3,15.48,IF(L207=4,9,IF(L207=5,8.25,IF(L207=6,7.5,IF(L207=7,6.75,IF(L207=8,6,0))))))))+IF(L207&lt;=8,0,IF(L207&lt;=16,5,0))-IF(L207&lt;=8,0,IF(L207&lt;=16,(L207-9)*0.1275,0)),0)+IF(F207="JčPČ",IF(L207=1,21.25,IF(L207=2,14.5,IF(L207=3,11.5,IF(L207=4,7,IF(L207=5,6.5,IF(L207=6,6,IF(L207=7,5.5,IF(L207=8,5,0))))))))+IF(L207&lt;=8,0,IF(L207&lt;=16,4,0))-IF(L207&lt;=8,0,IF(L207&lt;=16,(L207-9)*0.10625,0)),0)+IF(F207="JčEČ",IF(L207=1,17,IF(L207=2,13.02,IF(L207=3,10.32,IF(L207=4,6,IF(L207=5,5.5,IF(L207=6,5,IF(L207=7,4.5,IF(L207=8,4,0))))))))+IF(L207&lt;=8,0,IF(L207&lt;=16,3,0))-IF(L207&lt;=8,0,IF(L207&lt;=16,(L207-9)*0.085,0)),0)+IF(F207="NEAK",IF(L207=1,11.48,IF(L207=2,8.79,IF(L207=3,6.97,IF(L207=4,4.05,IF(L207=5,3.71,IF(L207=6,3.38,IF(L207=7,3.04,IF(L207=8,2.7,0))))))))+IF(L207&lt;=8,0,IF(L207&lt;=16,2,IF(L207&lt;=24,1.3,0)))-IF(L207&lt;=8,0,IF(L207&lt;=16,(L207-9)*0.0574,IF(L207&lt;=24,(L207-17)*0.0574,0))),0))*IF(L207&lt;4,1,IF(OR(F207="PČ",F207="PŽ",F207="PT"),IF(J207&lt;32,J207/32,1),1))* IF(L207&lt;4,1,IF(OR(F207="EČ",F207="EŽ",F207="JOŽ",F207="JPČ",F207="NEAK"),IF(J207&lt;24,J207/24,1),1))*IF(L207&lt;4,1,IF(OR(F207="PČneol",F207="JEČ",F207="JEOF",F207="JnPČ",F207="JnEČ",F207="JčPČ",F207="JčEČ"),IF(J207&lt;16,J207/16,1),1))*IF(L207&lt;4,1,IF(F207="EČneol",IF(J207&lt;8,J207/8,1),1))</f>
        <v>68</v>
      </c>
      <c r="O207" s="11">
        <f t="shared" ref="O207:O212" si="102">IF(F207="OŽ",N207,IF(H207="Ne",IF(J207*0.3&lt;=J207-L207,N207,0),IF(J207*0.1&lt;=J207-L207,N207,0)))</f>
        <v>68</v>
      </c>
      <c r="P207" s="5">
        <f t="shared" ref="P207:P212" si="103">IF(O207=0,0,IF(F207="OŽ",IF(L207&gt;35,0,IF(J207&gt;35,(36-L207)*1.6524,((36-L207)-(36-J207))*1.6524)),0)+IF(F207="PČ",IF(L207&gt;31,0,IF(J207&gt;31,(32-L207)*1.347,((32-L207)-(32-J207))*1.347)),0)+ IF(F207="PČneol",IF(L207&gt;15,0,IF(J207&gt;15,(16-L207)*0.255,((16-L207)-(16-J207))*0.255)),0)+IF(F207="PŽ",IF(L207&gt;31,0,IF(J207&gt;31,(32-L207)*0.255,((32-L207)-(32-J207))*0.255)),0)+IF(F207="EČ",IF(L207&gt;23,0,IF(J207&gt;23,(24-L207)*0.612,((24-L207)-(24-J207))*0.612)),0)+IF(F207="EČneol",IF(L207&gt;7,0,IF(J207&gt;7,(8-L207)*0.204,((8-L207)-(8-J207))*0.204)),0)+IF(F207="EŽ",IF(L207&gt;23,0,IF(J207&gt;23,(24-L207)*0.204,((24-L207)-(24-J207))*0.204)),0)+IF(F207="PT",IF(L207&gt;31,0,IF(J207&gt;31,(32-L207)*0.204,((32-L207)-(32-J207))*0.204)),0)+IF(F207="JOŽ",IF(L207&gt;23,0,IF(J207&gt;23,(24-L207)*0.255,((24-L207)-(24-J207))*0.255)),0)+IF(F207="JPČ",IF(L207&gt;23,0,IF(J207&gt;23,(24-L207)*0.204,((24-L207)-(24-J207))*0.204)),0)+IF(F207="JEČ",IF(L207&gt;15,0,IF(J207&gt;15,(16-L207)*0.102,((16-L207)-(16-J207))*0.102)),0)+IF(F207="JEOF",IF(L207&gt;15,0,IF(J207&gt;15,(16-L207)*0.102,((16-L207)-(16-J207))*0.102)),0)+IF(F207="JnPČ",IF(L207&gt;15,0,IF(J207&gt;15,(16-L207)*0.153,((16-L207)-(16-J207))*0.153)),0)+IF(F207="JnEČ",IF(L207&gt;15,0,IF(J207&gt;15,(16-L207)*0.0765,((16-L207)-(16-J207))*0.0765)),0)+IF(F207="JčPČ",IF(L207&gt;15,0,IF(J207&gt;15,(16-L207)*0.06375,((16-L207)-(16-J207))*0.06375)),0)+IF(F207="JčEČ",IF(L207&gt;15,0,IF(J207&gt;15,(16-L207)*0.051,((16-L207)-(16-J207))*0.051)),0)+IF(F207="NEAK",IF(L207&gt;23,0,IF(J207&gt;23,(24-L207)*0.03444,((24-L207)-(24-J207))*0.03444)),0))</f>
        <v>1.4279999999999999</v>
      </c>
      <c r="Q207" s="13">
        <f t="shared" ref="Q207:Q212" si="104">IF(ISERROR(P207*100/N207),0,(P207*100/N207))</f>
        <v>2.0999999999999996</v>
      </c>
      <c r="R207" s="12">
        <f t="shared" ref="R207:R211" si="105">IF(Q207&lt;=30,O207+P207,O207+O207*0.3)*IF(G207=1,0.4,IF(G207=2,0.75,IF(G207="1 (kas 4 m. 1 k. nerengiamos)",0.52,1)))*IF(D207="olimpinė",1,IF(M207="Ne",0.5,1))*IF(OR(A$5="Lietuvos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federacija"),IF(OR(J207&lt;8,K207&lt;16),0,1),1)*E207*IF(I207&lt;=1,1,1/I207)*IF(OR(A$5="Lietuvos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28.326624000000002</v>
      </c>
    </row>
    <row r="208" spans="1:18" s="10" customFormat="1">
      <c r="A208" s="38">
        <v>2</v>
      </c>
      <c r="B208" s="38" t="s">
        <v>205</v>
      </c>
      <c r="C208" s="54" t="s">
        <v>117</v>
      </c>
      <c r="D208" s="38" t="s">
        <v>126</v>
      </c>
      <c r="E208" s="38">
        <v>1</v>
      </c>
      <c r="F208" s="38" t="s">
        <v>98</v>
      </c>
      <c r="G208" s="38">
        <v>1</v>
      </c>
      <c r="H208" s="38" t="s">
        <v>169</v>
      </c>
      <c r="I208" s="38"/>
      <c r="J208" s="38">
        <v>13</v>
      </c>
      <c r="K208" s="55">
        <v>16</v>
      </c>
      <c r="L208" s="38">
        <v>2</v>
      </c>
      <c r="M208" s="38"/>
      <c r="N208" s="4">
        <f t="shared" si="101"/>
        <v>51.69</v>
      </c>
      <c r="O208" s="11">
        <f t="shared" si="102"/>
        <v>51.69</v>
      </c>
      <c r="P208" s="5">
        <f t="shared" si="103"/>
        <v>1.224</v>
      </c>
      <c r="Q208" s="13">
        <f t="shared" si="104"/>
        <v>2.3679628554846199</v>
      </c>
      <c r="R208" s="12">
        <f t="shared" si="105"/>
        <v>21.588911999999997</v>
      </c>
    </row>
    <row r="209" spans="1:19" s="10" customFormat="1">
      <c r="A209" s="38">
        <v>3</v>
      </c>
      <c r="B209" s="38" t="s">
        <v>253</v>
      </c>
      <c r="C209" s="54" t="s">
        <v>117</v>
      </c>
      <c r="D209" s="38" t="s">
        <v>126</v>
      </c>
      <c r="E209" s="38">
        <v>1</v>
      </c>
      <c r="F209" s="38" t="s">
        <v>98</v>
      </c>
      <c r="G209" s="38">
        <v>1</v>
      </c>
      <c r="H209" s="38" t="s">
        <v>169</v>
      </c>
      <c r="I209" s="38"/>
      <c r="J209" s="38">
        <v>13</v>
      </c>
      <c r="K209" s="55">
        <v>16</v>
      </c>
      <c r="L209" s="38">
        <v>3</v>
      </c>
      <c r="M209" s="38"/>
      <c r="N209" s="4">
        <f t="shared" si="101"/>
        <v>40.61</v>
      </c>
      <c r="O209" s="11">
        <f t="shared" si="102"/>
        <v>40.61</v>
      </c>
      <c r="P209" s="5">
        <f t="shared" si="103"/>
        <v>1.02</v>
      </c>
      <c r="Q209" s="13">
        <f t="shared" si="104"/>
        <v>2.511696626446688</v>
      </c>
      <c r="R209" s="12">
        <f t="shared" si="105"/>
        <v>16.985040000000001</v>
      </c>
    </row>
    <row r="210" spans="1:19" s="10" customFormat="1">
      <c r="A210" s="38">
        <v>4</v>
      </c>
      <c r="B210" s="38" t="s">
        <v>254</v>
      </c>
      <c r="C210" s="54" t="s">
        <v>117</v>
      </c>
      <c r="D210" s="38" t="s">
        <v>126</v>
      </c>
      <c r="E210" s="38">
        <v>1</v>
      </c>
      <c r="F210" s="38" t="s">
        <v>102</v>
      </c>
      <c r="G210" s="38">
        <v>1</v>
      </c>
      <c r="H210" s="38" t="s">
        <v>169</v>
      </c>
      <c r="I210" s="38"/>
      <c r="J210" s="38">
        <v>21</v>
      </c>
      <c r="K210" s="55">
        <v>16</v>
      </c>
      <c r="L210" s="38">
        <v>5</v>
      </c>
      <c r="M210" s="38"/>
      <c r="N210" s="4">
        <f t="shared" si="101"/>
        <v>8.25</v>
      </c>
      <c r="O210" s="11">
        <f t="shared" si="102"/>
        <v>8.25</v>
      </c>
      <c r="P210" s="5">
        <f t="shared" si="103"/>
        <v>0.84150000000000003</v>
      </c>
      <c r="Q210" s="13">
        <f t="shared" si="104"/>
        <v>10.200000000000001</v>
      </c>
      <c r="R210" s="12">
        <f t="shared" si="105"/>
        <v>3.7093320000000003</v>
      </c>
    </row>
    <row r="211" spans="1:19" s="10" customFormat="1">
      <c r="A211" s="38">
        <v>5</v>
      </c>
      <c r="B211" s="38" t="s">
        <v>249</v>
      </c>
      <c r="C211" s="54" t="s">
        <v>117</v>
      </c>
      <c r="D211" s="38" t="s">
        <v>126</v>
      </c>
      <c r="E211" s="38">
        <v>1</v>
      </c>
      <c r="F211" s="38" t="s">
        <v>102</v>
      </c>
      <c r="G211" s="38">
        <v>1</v>
      </c>
      <c r="H211" s="38" t="s">
        <v>169</v>
      </c>
      <c r="I211" s="38"/>
      <c r="J211" s="38">
        <v>19</v>
      </c>
      <c r="K211" s="55">
        <v>16</v>
      </c>
      <c r="L211" s="38">
        <v>11</v>
      </c>
      <c r="M211" s="38"/>
      <c r="N211" s="4">
        <f t="shared" si="101"/>
        <v>4.7450000000000001</v>
      </c>
      <c r="O211" s="11">
        <f t="shared" si="102"/>
        <v>4.7450000000000001</v>
      </c>
      <c r="P211" s="5">
        <f t="shared" si="103"/>
        <v>0.38250000000000001</v>
      </c>
      <c r="Q211" s="13">
        <f t="shared" si="104"/>
        <v>8.0611169652265549</v>
      </c>
      <c r="R211" s="12">
        <f t="shared" si="105"/>
        <v>2.0920200000000002</v>
      </c>
    </row>
    <row r="212" spans="1:19" s="10" customFormat="1">
      <c r="A212" s="38">
        <v>6</v>
      </c>
      <c r="B212" s="38" t="s">
        <v>255</v>
      </c>
      <c r="C212" s="54" t="s">
        <v>250</v>
      </c>
      <c r="D212" s="38" t="s">
        <v>126</v>
      </c>
      <c r="E212" s="38">
        <v>2</v>
      </c>
      <c r="F212" s="38" t="s">
        <v>102</v>
      </c>
      <c r="G212" s="38">
        <v>1</v>
      </c>
      <c r="H212" s="38" t="s">
        <v>169</v>
      </c>
      <c r="I212" s="38"/>
      <c r="J212" s="38">
        <v>9</v>
      </c>
      <c r="K212" s="55">
        <v>16</v>
      </c>
      <c r="L212" s="38">
        <v>4</v>
      </c>
      <c r="M212" s="38"/>
      <c r="N212" s="4">
        <f t="shared" si="101"/>
        <v>5.0625</v>
      </c>
      <c r="O212" s="11">
        <f t="shared" si="102"/>
        <v>5.0625</v>
      </c>
      <c r="P212" s="5">
        <f t="shared" si="103"/>
        <v>0.38250000000000001</v>
      </c>
      <c r="Q212" s="13">
        <f t="shared" si="104"/>
        <v>7.5555555555555554</v>
      </c>
      <c r="R212" s="12">
        <f>IF(Q212&lt;=30,O212+P212,O212+O212*0.3)*IF(G212=1,0.4,IF(G212=2,0.75,IF(G212="1 (kas 4 m. 1 k. nerengiamos)",0.52,1)))*IF(D212="olimpinė",1,IF(M212="Ne",0.5,1))*IF(OR(A$5="Lietuvos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federacija"),IF(OR(J212&lt;8,K212&lt;16),0,1),1)*E212*IF(I212&lt;=1,1,1/I212)*IF(OR(A$5="Lietuvos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4.4431200000000013</v>
      </c>
    </row>
    <row r="213" spans="1:19" s="10" customFormat="1">
      <c r="A213" s="62" t="s">
        <v>3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4"/>
      <c r="R213" s="12">
        <f>SUM(R207:R212)</f>
        <v>77.145048000000017</v>
      </c>
    </row>
    <row r="214" spans="1:19" s="10" customFormat="1" ht="5.45" customHeight="1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9"/>
    </row>
    <row r="215" spans="1:19">
      <c r="A215" s="75" t="s">
        <v>154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9"/>
    </row>
    <row r="216" spans="1:19" ht="16.899999999999999" customHeight="1">
      <c r="A216" s="67" t="s">
        <v>109</v>
      </c>
      <c r="B216" s="81"/>
      <c r="C216" s="81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9"/>
    </row>
    <row r="217" spans="1:19">
      <c r="A217" s="1">
        <v>1</v>
      </c>
      <c r="B217" s="44" t="s">
        <v>116</v>
      </c>
      <c r="C217" s="42" t="s">
        <v>117</v>
      </c>
      <c r="D217" s="42" t="s">
        <v>118</v>
      </c>
      <c r="E217" s="42">
        <v>1</v>
      </c>
      <c r="F217" s="42" t="s">
        <v>95</v>
      </c>
      <c r="G217" s="42">
        <v>1</v>
      </c>
      <c r="H217" s="42" t="s">
        <v>119</v>
      </c>
      <c r="I217" s="42"/>
      <c r="J217" s="42">
        <v>68</v>
      </c>
      <c r="K217" s="42"/>
      <c r="L217" s="42">
        <v>36</v>
      </c>
      <c r="M217" s="42" t="s">
        <v>119</v>
      </c>
      <c r="N217" s="4">
        <f t="shared" ref="N217:N223" si="106">(IF(F217="OŽ",IF(L217=1,550.8,IF(L217=2,426.38,IF(L217=3,342.14,IF(L217=4,181.44,IF(L217=5,168.48,IF(L217=6,155.52,IF(L217=7,148.5,IF(L217=8,144,0))))))))+IF(L217&lt;=8,0,IF(L217&lt;=16,137.7,IF(L217&lt;=24,108,IF(L217&lt;=32,80.1,IF(L217&lt;=36,52.2,0)))))-IF(L217&lt;=8,0,IF(L217&lt;=16,(L217-9)*2.754,IF(L217&lt;=24,(L217-17)* 2.754,IF(L217&lt;=32,(L217-25)* 2.754,IF(L217&lt;=36,(L217-33)*2.754,0))))),0)+IF(F217="PČ",IF(L217=1,449,IF(L217=2,314.6,IF(L217=3,238,IF(L217=4,172,IF(L217=5,159,IF(L217=6,145,IF(L217=7,132,IF(L217=8,119,0))))))))+IF(L217&lt;=8,0,IF(L217&lt;=16,88,IF(L217&lt;=24,55,IF(L217&lt;=32,22,0))))-IF(L217&lt;=8,0,IF(L217&lt;=16,(L217-9)*2.245,IF(L217&lt;=24,(L217-17)*2.245,IF(L217&lt;=32,(L217-25)*2.245,0)))),0)+IF(F217="PČneol",IF(L217=1,85,IF(L217=2,64.61,IF(L217=3,50.76,IF(L217=4,16.25,IF(L217=5,15,IF(L217=6,13.75,IF(L217=7,12.5,IF(L217=8,11.25,0))))))))+IF(L217&lt;=8,0,IF(L217&lt;=16,9,0))-IF(L217&lt;=8,0,IF(L217&lt;=16,(L217-9)*0.425,0)),0)+IF(F217="PŽ",IF(L217=1,85,IF(L217=2,59.5,IF(L217=3,45,IF(L217=4,32.5,IF(L217=5,30,IF(L217=6,27.5,IF(L217=7,25,IF(L217=8,22.5,0))))))))+IF(L217&lt;=8,0,IF(L217&lt;=16,19,IF(L217&lt;=24,13,IF(L217&lt;=32,8,0))))-IF(L217&lt;=8,0,IF(L217&lt;=16,(L217-9)*0.425,IF(L217&lt;=24,(L217-17)*0.425,IF(L217&lt;=32,(L217-25)*0.425,0)))),0)+IF(F217="EČ",IF(L217=1,204,IF(L217=2,156.24,IF(L217=3,123.84,IF(L217=4,72,IF(L217=5,66,IF(L217=6,60,IF(L217=7,54,IF(L217=8,48,0))))))))+IF(L217&lt;=8,0,IF(L217&lt;=16,40,IF(L217&lt;=24,25,0)))-IF(L217&lt;=8,0,IF(L217&lt;=16,(L217-9)*1.02,IF(L217&lt;=24,(L217-17)*1.02,0))),0)+IF(F217="EČneol",IF(L217=1,68,IF(L217=2,51.69,IF(L217=3,40.61,IF(L217=4,13,IF(L217=5,12,IF(L217=6,11,IF(L217=7,10,IF(L217=8,9,0)))))))))+IF(F217="EŽ",IF(L217=1,68,IF(L217=2,47.6,IF(L217=3,36,IF(L217=4,18,IF(L217=5,16.5,IF(L217=6,15,IF(L217=7,13.5,IF(L217=8,12,0))))))))+IF(L217&lt;=8,0,IF(L217&lt;=16,10,IF(L217&lt;=24,6,0)))-IF(L217&lt;=8,0,IF(L217&lt;=16,(L217-9)*0.34,IF(L217&lt;=24,(L217-17)*0.34,0))),0)+IF(F217="PT",IF(L217=1,68,IF(L217=2,52.08,IF(L217=3,41.28,IF(L217=4,24,IF(L217=5,22,IF(L217=6,20,IF(L217=7,18,IF(L217=8,16,0))))))))+IF(L217&lt;=8,0,IF(L217&lt;=16,13,IF(L217&lt;=24,9,IF(L217&lt;=32,4,0))))-IF(L217&lt;=8,0,IF(L217&lt;=16,(L217-9)*0.34,IF(L217&lt;=24,(L217-17)*0.34,IF(L217&lt;=32,(L217-25)*0.34,0)))),0)+IF(F217="JOŽ",IF(L217=1,85,IF(L217=2,59.5,IF(L217=3,45,IF(L217=4,32.5,IF(L217=5,30,IF(L217=6,27.5,IF(L217=7,25,IF(L217=8,22.5,0))))))))+IF(L217&lt;=8,0,IF(L217&lt;=16,19,IF(L217&lt;=24,13,0)))-IF(L217&lt;=8,0,IF(L217&lt;=16,(L217-9)*0.425,IF(L217&lt;=24,(L217-17)*0.425,0))),0)+IF(F217="JPČ",IF(L217=1,68,IF(L217=2,47.6,IF(L217=3,36,IF(L217=4,26,IF(L217=5,24,IF(L217=6,22,IF(L217=7,20,IF(L217=8,18,0))))))))+IF(L217&lt;=8,0,IF(L217&lt;=16,13,IF(L217&lt;=24,9,0)))-IF(L217&lt;=8,0,IF(L217&lt;=16,(L217-9)*0.34,IF(L217&lt;=24,(L217-17)*0.34,0))),0)+IF(F217="JEČ",IF(L217=1,34,IF(L217=2,26.04,IF(L217=3,20.6,IF(L217=4,12,IF(L217=5,11,IF(L217=6,10,IF(L217=7,9,IF(L217=8,8,0))))))))+IF(L217&lt;=8,0,IF(L217&lt;=16,6,0))-IF(L217&lt;=8,0,IF(L217&lt;=16,(L217-9)*0.17,0)),0)+IF(F217="JEOF",IF(L217=1,34,IF(L217=2,26.04,IF(L217=3,20.6,IF(L217=4,12,IF(L217=5,11,IF(L217=6,10,IF(L217=7,9,IF(L217=8,8,0))))))))+IF(L217&lt;=8,0,IF(L217&lt;=16,6,0))-IF(L217&lt;=8,0,IF(L217&lt;=16,(L217-9)*0.17,0)),0)+IF(F217="JnPČ",IF(L217=1,51,IF(L217=2,35.7,IF(L217=3,27,IF(L217=4,19.5,IF(L217=5,18,IF(L217=6,16.5,IF(L217=7,15,IF(L217=8,13.5,0))))))))+IF(L217&lt;=8,0,IF(L217&lt;=16,10,0))-IF(L217&lt;=8,0,IF(L217&lt;=16,(L217-9)*0.255,0)),0)+IF(F217="JnEČ",IF(L217=1,25.5,IF(L217=2,19.53,IF(L217=3,15.48,IF(L217=4,9,IF(L217=5,8.25,IF(L217=6,7.5,IF(L217=7,6.75,IF(L217=8,6,0))))))))+IF(L217&lt;=8,0,IF(L217&lt;=16,5,0))-IF(L217&lt;=8,0,IF(L217&lt;=16,(L217-9)*0.1275,0)),0)+IF(F217="JčPČ",IF(L217=1,21.25,IF(L217=2,14.5,IF(L217=3,11.5,IF(L217=4,7,IF(L217=5,6.5,IF(L217=6,6,IF(L217=7,5.5,IF(L217=8,5,0))))))))+IF(L217&lt;=8,0,IF(L217&lt;=16,4,0))-IF(L217&lt;=8,0,IF(L217&lt;=16,(L217-9)*0.10625,0)),0)+IF(F217="JčEČ",IF(L217=1,17,IF(L217=2,13.02,IF(L217=3,10.32,IF(L217=4,6,IF(L217=5,5.5,IF(L217=6,5,IF(L217=7,4.5,IF(L217=8,4,0))))))))+IF(L217&lt;=8,0,IF(L217&lt;=16,3,0))-IF(L217&lt;=8,0,IF(L217&lt;=16,(L217-9)*0.085,0)),0)+IF(F217="NEAK",IF(L217=1,11.48,IF(L217=2,8.79,IF(L217=3,6.97,IF(L217=4,4.05,IF(L217=5,3.71,IF(L217=6,3.38,IF(L217=7,3.04,IF(L217=8,2.7,0))))))))+IF(L217&lt;=8,0,IF(L217&lt;=16,2,IF(L217&lt;=24,1.3,0)))-IF(L217&lt;=8,0,IF(L217&lt;=16,(L217-9)*0.0574,IF(L217&lt;=24,(L217-17)*0.0574,0))),0))*IF(L217&lt;0,1,IF(OR(F217="PČ",F217="PŽ",F217="PT"),IF(J217&lt;32,J217/32,1),1))* IF(L217&lt;0,1,IF(OR(F217="EČ",F217="EŽ",F217="JOŽ",F217="JPČ",F217="NEAK"),IF(J217&lt;24,J217/24,1),1))*IF(L217&lt;0,1,IF(OR(F217="PČneol",F217="JEČ",F217="JEOF",F217="JnPČ",F217="JnEČ",F217="JčPČ",F217="JčEČ"),IF(J217&lt;16,J217/16,1),1))*IF(L217&lt;0,1,IF(F217="EČneol",IF(J217&lt;8,J217/8,1),1))</f>
        <v>0</v>
      </c>
      <c r="O217" s="11">
        <f t="shared" ref="O217:O223" si="107">IF(F217="OŽ",N217,IF(H217="Ne",IF(J217*0.3&lt;J217-L217,N217,0),IF(J217*0.1&lt;J217-L217,N217,0)))</f>
        <v>0</v>
      </c>
      <c r="P217" s="5">
        <f t="shared" ref="P217:P223" si="108">IF(O217=0,0,IF(F217="OŽ",IF(L217&gt;35,0,IF(J217&gt;35,(36-L217)*1.836,((36-L217)-(36-J217))*1.836)),0)+IF(F217="PČ",IF(L217&gt;31,0,IF(J217&gt;31,(32-L217)*1.347,((32-L217)-(32-J217))*1.347)),0)+ IF(F217="PČneol",IF(L217&gt;15,0,IF(J217&gt;15,(16-L217)*0.255,((16-L217)-(16-J217))*0.255)),0)+IF(F217="PŽ",IF(L217&gt;31,0,IF(J217&gt;31,(32-L217)*0.255,((32-L217)-(32-J217))*0.255)),0)+IF(F217="EČ",IF(L217&gt;23,0,IF(J217&gt;23,(24-L217)*0.612,((24-L217)-(24-J217))*0.612)),0)+IF(F217="EČneol",IF(L217&gt;7,0,IF(J217&gt;7,(8-L217)*0.204,((8-L217)-(8-J217))*0.204)),0)+IF(F217="EŽ",IF(L217&gt;23,0,IF(J217&gt;23,(24-L217)*0.204,((24-L217)-(24-J217))*0.204)),0)+IF(F217="PT",IF(L217&gt;31,0,IF(J217&gt;31,(32-L217)*0.204,((32-L217)-(32-J217))*0.204)),0)+IF(F217="JOŽ",IF(L217&gt;23,0,IF(J217&gt;23,(24-L217)*0.255,((24-L217)-(24-J217))*0.255)),0)+IF(F217="JPČ",IF(L217&gt;23,0,IF(J217&gt;23,(24-L217)*0.204,((24-L217)-(24-J217))*0.204)),0)+IF(F217="JEČ",IF(L217&gt;15,0,IF(J217&gt;15,(16-L217)*0.102,((16-L217)-(16-J217))*0.102)),0)+IF(F217="JEOF",IF(L217&gt;15,0,IF(J217&gt;15,(16-L217)*0.102,((16-L217)-(16-J217))*0.102)),0)+IF(F217="JnPČ",IF(L217&gt;15,0,IF(J217&gt;15,(16-L217)*0.153,((16-L217)-(16-J217))*0.153)),0)+IF(F217="JnEČ",IF(L217&gt;15,0,IF(J217&gt;15,(16-L217)*0.0765,((16-L217)-(16-J217))*0.0765)),0)+IF(F217="JčPČ",IF(L217&gt;15,0,IF(J217&gt;15,(16-L217)*0.06375,((16-L217)-(16-J217))*0.06375)),0)+IF(F217="JčEČ",IF(L217&gt;15,0,IF(J217&gt;15,(16-L217)*0.051,((16-L217)-(16-J217))*0.051)),0)+IF(F217="NEAK",IF(L217&gt;23,0,IF(J217&gt;23,(24-L217)*0.03444,((24-L217)-(24-J217))*0.03444)),0))</f>
        <v>0</v>
      </c>
      <c r="Q217" s="13">
        <f t="shared" ref="Q217:Q223" si="109">IF(ISERROR(P217*100/N217),0,(P217*100/N217))</f>
        <v>0</v>
      </c>
      <c r="R217" s="43">
        <f t="shared" ref="R217:R223" si="110">IF(Q217&lt;=30,O217+P217,O217+O217*0.3)*IF(G217=1,0.4,IF(G217=2,0.75,IF(G217="1 (kas 4 m. 1 k. nerengiamos)",0.52,1)))*IF(D217="olimpinė",1,IF(M217="Ne",0.5,1))*IF(OR(A$5="Lietuvos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federacija"),IF(OR(J217&lt;8,K217&lt;16),0,1),1)*E217*IF(I217&lt;=1,1,1/I217)*IF(OR(A$5="Lietuvos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17" s="23"/>
    </row>
    <row r="218" spans="1:19">
      <c r="A218" s="1">
        <v>2</v>
      </c>
      <c r="B218" s="44" t="s">
        <v>120</v>
      </c>
      <c r="C218" s="42" t="s">
        <v>117</v>
      </c>
      <c r="D218" s="42" t="s">
        <v>118</v>
      </c>
      <c r="E218" s="42">
        <v>1</v>
      </c>
      <c r="F218" s="42" t="s">
        <v>95</v>
      </c>
      <c r="G218" s="42">
        <v>1</v>
      </c>
      <c r="H218" s="42" t="s">
        <v>119</v>
      </c>
      <c r="I218" s="42"/>
      <c r="J218" s="42">
        <v>68</v>
      </c>
      <c r="K218" s="42"/>
      <c r="L218" s="42">
        <v>8</v>
      </c>
      <c r="M218" s="42" t="s">
        <v>119</v>
      </c>
      <c r="N218" s="4">
        <f t="shared" si="106"/>
        <v>119</v>
      </c>
      <c r="O218" s="11">
        <f t="shared" si="107"/>
        <v>119</v>
      </c>
      <c r="P218" s="5">
        <f t="shared" si="108"/>
        <v>32.328000000000003</v>
      </c>
      <c r="Q218" s="13">
        <f t="shared" si="109"/>
        <v>27.166386554621852</v>
      </c>
      <c r="R218" s="43">
        <f t="shared" si="110"/>
        <v>61.741824000000008</v>
      </c>
      <c r="S218" s="23"/>
    </row>
    <row r="219" spans="1:19">
      <c r="A219" s="1">
        <v>3</v>
      </c>
      <c r="B219" s="44" t="s">
        <v>121</v>
      </c>
      <c r="C219" s="42" t="s">
        <v>117</v>
      </c>
      <c r="D219" s="42" t="s">
        <v>118</v>
      </c>
      <c r="E219" s="42">
        <v>1</v>
      </c>
      <c r="F219" s="42" t="s">
        <v>95</v>
      </c>
      <c r="G219" s="42">
        <v>1</v>
      </c>
      <c r="H219" s="42" t="s">
        <v>119</v>
      </c>
      <c r="I219" s="42"/>
      <c r="J219" s="42">
        <v>68</v>
      </c>
      <c r="K219" s="42"/>
      <c r="L219" s="42">
        <v>53</v>
      </c>
      <c r="M219" s="42" t="s">
        <v>119</v>
      </c>
      <c r="N219" s="4">
        <f t="shared" si="106"/>
        <v>0</v>
      </c>
      <c r="O219" s="11">
        <f t="shared" si="107"/>
        <v>0</v>
      </c>
      <c r="P219" s="5">
        <f t="shared" si="108"/>
        <v>0</v>
      </c>
      <c r="Q219" s="13">
        <f t="shared" si="109"/>
        <v>0</v>
      </c>
      <c r="R219" s="43">
        <f t="shared" si="110"/>
        <v>0</v>
      </c>
    </row>
    <row r="220" spans="1:19">
      <c r="A220" s="1">
        <v>4</v>
      </c>
      <c r="B220" s="44" t="s">
        <v>122</v>
      </c>
      <c r="C220" s="42" t="s">
        <v>117</v>
      </c>
      <c r="D220" s="42" t="s">
        <v>118</v>
      </c>
      <c r="E220" s="42">
        <v>1</v>
      </c>
      <c r="F220" s="42" t="s">
        <v>95</v>
      </c>
      <c r="G220" s="42">
        <v>1</v>
      </c>
      <c r="H220" s="42" t="s">
        <v>119</v>
      </c>
      <c r="I220" s="42"/>
      <c r="J220" s="42">
        <v>88</v>
      </c>
      <c r="K220" s="42"/>
      <c r="L220" s="42">
        <v>16</v>
      </c>
      <c r="M220" s="42" t="s">
        <v>119</v>
      </c>
      <c r="N220" s="4">
        <f t="shared" si="106"/>
        <v>72.284999999999997</v>
      </c>
      <c r="O220" s="11">
        <f t="shared" si="107"/>
        <v>72.284999999999997</v>
      </c>
      <c r="P220" s="5">
        <f t="shared" si="108"/>
        <v>21.552</v>
      </c>
      <c r="Q220" s="13">
        <f t="shared" si="109"/>
        <v>29.815314380576883</v>
      </c>
      <c r="R220" s="43">
        <f t="shared" si="110"/>
        <v>38.285495999999995</v>
      </c>
    </row>
    <row r="221" spans="1:19">
      <c r="A221" s="1">
        <v>5</v>
      </c>
      <c r="B221" s="44" t="s">
        <v>123</v>
      </c>
      <c r="C221" s="42" t="s">
        <v>117</v>
      </c>
      <c r="D221" s="42" t="s">
        <v>118</v>
      </c>
      <c r="E221" s="42">
        <v>1</v>
      </c>
      <c r="F221" s="42" t="s">
        <v>95</v>
      </c>
      <c r="G221" s="42">
        <v>1</v>
      </c>
      <c r="H221" s="42" t="s">
        <v>119</v>
      </c>
      <c r="I221" s="42"/>
      <c r="J221" s="42">
        <v>88</v>
      </c>
      <c r="K221" s="42"/>
      <c r="L221" s="42">
        <v>38</v>
      </c>
      <c r="M221" s="42" t="s">
        <v>119</v>
      </c>
      <c r="N221" s="4">
        <f t="shared" si="106"/>
        <v>0</v>
      </c>
      <c r="O221" s="11">
        <f t="shared" si="107"/>
        <v>0</v>
      </c>
      <c r="P221" s="5">
        <f t="shared" si="108"/>
        <v>0</v>
      </c>
      <c r="Q221" s="13">
        <f t="shared" si="109"/>
        <v>0</v>
      </c>
      <c r="R221" s="43">
        <f t="shared" si="110"/>
        <v>0</v>
      </c>
    </row>
    <row r="222" spans="1:19">
      <c r="A222" s="1">
        <v>6</v>
      </c>
      <c r="B222" s="44" t="s">
        <v>124</v>
      </c>
      <c r="C222" s="42" t="s">
        <v>125</v>
      </c>
      <c r="D222" s="42" t="s">
        <v>126</v>
      </c>
      <c r="E222" s="42">
        <v>2</v>
      </c>
      <c r="F222" s="42" t="s">
        <v>97</v>
      </c>
      <c r="G222" s="42">
        <v>1</v>
      </c>
      <c r="H222" s="42" t="s">
        <v>119</v>
      </c>
      <c r="I222" s="42"/>
      <c r="J222" s="42">
        <v>21</v>
      </c>
      <c r="K222" s="42"/>
      <c r="L222" s="42">
        <v>10</v>
      </c>
      <c r="M222" s="42" t="s">
        <v>119</v>
      </c>
      <c r="N222" s="4">
        <f t="shared" si="106"/>
        <v>8.5749999999999993</v>
      </c>
      <c r="O222" s="11">
        <f t="shared" si="107"/>
        <v>8.5749999999999993</v>
      </c>
      <c r="P222" s="5">
        <f t="shared" si="108"/>
        <v>1.53</v>
      </c>
      <c r="Q222" s="13">
        <f t="shared" si="109"/>
        <v>17.84256559766764</v>
      </c>
      <c r="R222" s="43">
        <f t="shared" si="110"/>
        <v>8.2456800000000001</v>
      </c>
    </row>
    <row r="223" spans="1:19">
      <c r="A223" s="1">
        <v>7</v>
      </c>
      <c r="B223" s="44" t="s">
        <v>127</v>
      </c>
      <c r="C223" s="42" t="s">
        <v>128</v>
      </c>
      <c r="D223" s="42" t="s">
        <v>126</v>
      </c>
      <c r="E223" s="42">
        <v>3</v>
      </c>
      <c r="F223" s="42" t="s">
        <v>97</v>
      </c>
      <c r="G223" s="42">
        <v>1</v>
      </c>
      <c r="H223" s="42" t="s">
        <v>119</v>
      </c>
      <c r="I223" s="42"/>
      <c r="J223" s="42">
        <v>14</v>
      </c>
      <c r="K223" s="42"/>
      <c r="L223" s="42">
        <v>12</v>
      </c>
      <c r="M223" s="42" t="s">
        <v>119</v>
      </c>
      <c r="N223" s="4">
        <f t="shared" si="106"/>
        <v>6.7593749999999995</v>
      </c>
      <c r="O223" s="11">
        <f t="shared" si="107"/>
        <v>6.7593749999999995</v>
      </c>
      <c r="P223" s="5">
        <f t="shared" si="108"/>
        <v>0.51</v>
      </c>
      <c r="Q223" s="13">
        <f t="shared" si="109"/>
        <v>7.5450762829403608</v>
      </c>
      <c r="R223" s="43">
        <f t="shared" si="110"/>
        <v>8.8977149999999998</v>
      </c>
    </row>
    <row r="224" spans="1:19" s="10" customFormat="1" ht="15.75" customHeight="1">
      <c r="A224" s="62" t="s">
        <v>3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4"/>
      <c r="R224" s="12">
        <f>SUM(R217:R223)</f>
        <v>117.170715</v>
      </c>
    </row>
    <row r="225" spans="1:18" s="10" customFormat="1" ht="15" customHeight="1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9"/>
    </row>
    <row r="226" spans="1:18" s="10" customFormat="1" ht="15" customHeight="1">
      <c r="A226" s="24" t="s">
        <v>161</v>
      </c>
      <c r="B226" s="24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9"/>
    </row>
    <row r="227" spans="1:18" s="10" customFormat="1" ht="15" customHeight="1">
      <c r="A227" s="35" t="s">
        <v>108</v>
      </c>
      <c r="B227" s="35"/>
      <c r="C227" s="35"/>
      <c r="D227" s="35"/>
      <c r="E227" s="35"/>
      <c r="F227" s="35"/>
      <c r="G227" s="35"/>
      <c r="H227" s="35"/>
      <c r="I227" s="35"/>
      <c r="J227" s="18"/>
      <c r="K227" s="18"/>
      <c r="L227" s="18"/>
      <c r="M227" s="18"/>
      <c r="N227" s="18"/>
      <c r="O227" s="18"/>
      <c r="P227" s="18"/>
      <c r="Q227" s="18"/>
      <c r="R227" s="19"/>
    </row>
    <row r="228" spans="1:18" s="10" customFormat="1" ht="1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18"/>
      <c r="K228" s="18"/>
      <c r="L228" s="18"/>
      <c r="M228" s="18"/>
      <c r="N228" s="18"/>
      <c r="O228" s="18"/>
      <c r="P228" s="18"/>
      <c r="Q228" s="18"/>
      <c r="R228" s="19"/>
    </row>
    <row r="229" spans="1:18" s="10" customFormat="1">
      <c r="A229" s="75" t="s">
        <v>155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31"/>
    </row>
    <row r="230" spans="1:18" s="10" customFormat="1" ht="16.899999999999999" customHeight="1">
      <c r="A230" s="67" t="s">
        <v>109</v>
      </c>
      <c r="B230" s="68"/>
      <c r="C230" s="68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1"/>
    </row>
    <row r="231" spans="1:18" s="10" customFormat="1">
      <c r="A231" s="65" t="s">
        <v>2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15"/>
    </row>
    <row r="232" spans="1:18" s="45" customFormat="1">
      <c r="A232" s="46">
        <v>1</v>
      </c>
      <c r="B232" s="46" t="s">
        <v>129</v>
      </c>
      <c r="C232" s="46" t="s">
        <v>117</v>
      </c>
      <c r="D232" s="46" t="s">
        <v>118</v>
      </c>
      <c r="E232" s="46">
        <v>1</v>
      </c>
      <c r="F232" s="46" t="s">
        <v>99</v>
      </c>
      <c r="G232" s="46">
        <v>1</v>
      </c>
      <c r="H232" s="46" t="s">
        <v>119</v>
      </c>
      <c r="I232" s="46"/>
      <c r="J232" s="46">
        <v>56</v>
      </c>
      <c r="K232" s="46"/>
      <c r="L232" s="46">
        <v>13</v>
      </c>
      <c r="M232" s="46" t="s">
        <v>119</v>
      </c>
      <c r="N232" s="4">
        <f t="shared" ref="N232" si="111">(IF(F232="OŽ",IF(L232=1,550.8,IF(L232=2,426.38,IF(L232=3,342.14,IF(L232=4,181.44,IF(L232=5,168.48,IF(L232=6,155.52,IF(L232=7,148.5,IF(L232=8,144,0))))))))+IF(L232&lt;=8,0,IF(L232&lt;=16,137.7,IF(L232&lt;=24,108,IF(L232&lt;=32,80.1,IF(L232&lt;=36,52.2,0)))))-IF(L232&lt;=8,0,IF(L232&lt;=16,(L232-9)*2.754,IF(L232&lt;=24,(L232-17)* 2.754,IF(L232&lt;=32,(L232-25)* 2.754,IF(L232&lt;=36,(L232-33)*2.754,0))))),0)+IF(F232="PČ",IF(L232=1,449,IF(L232=2,314.6,IF(L232=3,238,IF(L232=4,172,IF(L232=5,159,IF(L232=6,145,IF(L232=7,132,IF(L232=8,119,0))))))))+IF(L232&lt;=8,0,IF(L232&lt;=16,88,IF(L232&lt;=24,55,IF(L232&lt;=32,22,0))))-IF(L232&lt;=8,0,IF(L232&lt;=16,(L232-9)*2.245,IF(L232&lt;=24,(L232-17)*2.245,IF(L232&lt;=32,(L232-25)*2.245,0)))),0)+IF(F232="PČneol",IF(L232=1,85,IF(L232=2,64.61,IF(L232=3,50.76,IF(L232=4,16.25,IF(L232=5,15,IF(L232=6,13.75,IF(L232=7,12.5,IF(L232=8,11.25,0))))))))+IF(L232&lt;=8,0,IF(L232&lt;=16,9,0))-IF(L232&lt;=8,0,IF(L232&lt;=16,(L232-9)*0.425,0)),0)+IF(F232="PŽ",IF(L232=1,85,IF(L232=2,59.5,IF(L232=3,45,IF(L232=4,32.5,IF(L232=5,30,IF(L232=6,27.5,IF(L232=7,25,IF(L232=8,22.5,0))))))))+IF(L232&lt;=8,0,IF(L232&lt;=16,19,IF(L232&lt;=24,13,IF(L232&lt;=32,8,0))))-IF(L232&lt;=8,0,IF(L232&lt;=16,(L232-9)*0.425,IF(L232&lt;=24,(L232-17)*0.425,IF(L232&lt;=32,(L232-25)*0.425,0)))),0)+IF(F232="EČ",IF(L232=1,204,IF(L232=2,156.24,IF(L232=3,123.84,IF(L232=4,72,IF(L232=5,66,IF(L232=6,60,IF(L232=7,54,IF(L232=8,48,0))))))))+IF(L232&lt;=8,0,IF(L232&lt;=16,40,IF(L232&lt;=24,25,0)))-IF(L232&lt;=8,0,IF(L232&lt;=16,(L232-9)*1.02,IF(L232&lt;=24,(L232-17)*1.02,0))),0)+IF(F232="EČneol",IF(L232=1,68,IF(L232=2,51.69,IF(L232=3,40.61,IF(L232=4,13,IF(L232=5,12,IF(L232=6,11,IF(L232=7,10,IF(L232=8,9,0)))))))))+IF(F232="EŽ",IF(L232=1,68,IF(L232=2,47.6,IF(L232=3,36,IF(L232=4,18,IF(L232=5,16.5,IF(L232=6,15,IF(L232=7,13.5,IF(L232=8,12,0))))))))+IF(L232&lt;=8,0,IF(L232&lt;=16,10,IF(L232&lt;=24,6,0)))-IF(L232&lt;=8,0,IF(L232&lt;=16,(L232-9)*0.34,IF(L232&lt;=24,(L232-17)*0.34,0))),0)+IF(F232="PT",IF(L232=1,68,IF(L232=2,52.08,IF(L232=3,41.28,IF(L232=4,24,IF(L232=5,22,IF(L232=6,20,IF(L232=7,18,IF(L232=8,16,0))))))))+IF(L232&lt;=8,0,IF(L232&lt;=16,13,IF(L232&lt;=24,9,IF(L232&lt;=32,4,0))))-IF(L232&lt;=8,0,IF(L232&lt;=16,(L232-9)*0.34,IF(L232&lt;=24,(L232-17)*0.34,IF(L232&lt;=32,(L232-25)*0.34,0)))),0)+IF(F232="JOŽ",IF(L232=1,85,IF(L232=2,59.5,IF(L232=3,45,IF(L232=4,32.5,IF(L232=5,30,IF(L232=6,27.5,IF(L232=7,25,IF(L232=8,22.5,0))))))))+IF(L232&lt;=8,0,IF(L232&lt;=16,19,IF(L232&lt;=24,13,0)))-IF(L232&lt;=8,0,IF(L232&lt;=16,(L232-9)*0.425,IF(L232&lt;=24,(L232-17)*0.425,0))),0)+IF(F232="JPČ",IF(L232=1,68,IF(L232=2,47.6,IF(L232=3,36,IF(L232=4,26,IF(L232=5,24,IF(L232=6,22,IF(L232=7,20,IF(L232=8,18,0))))))))+IF(L232&lt;=8,0,IF(L232&lt;=16,13,IF(L232&lt;=24,9,0)))-IF(L232&lt;=8,0,IF(L232&lt;=16,(L232-9)*0.34,IF(L232&lt;=24,(L232-17)*0.34,0))),0)+IF(F232="JEČ",IF(L232=1,34,IF(L232=2,26.04,IF(L232=3,20.6,IF(L232=4,12,IF(L232=5,11,IF(L232=6,10,IF(L232=7,9,IF(L232=8,8,0))))))))+IF(L232&lt;=8,0,IF(L232&lt;=16,6,0))-IF(L232&lt;=8,0,IF(L232&lt;=16,(L232-9)*0.17,0)),0)+IF(F232="JEOF",IF(L232=1,34,IF(L232=2,26.04,IF(L232=3,20.6,IF(L232=4,12,IF(L232=5,11,IF(L232=6,10,IF(L232=7,9,IF(L232=8,8,0))))))))+IF(L232&lt;=8,0,IF(L232&lt;=16,6,0))-IF(L232&lt;=8,0,IF(L232&lt;=16,(L232-9)*0.17,0)),0)+IF(F232="JnPČ",IF(L232=1,51,IF(L232=2,35.7,IF(L232=3,27,IF(L232=4,19.5,IF(L232=5,18,IF(L232=6,16.5,IF(L232=7,15,IF(L232=8,13.5,0))))))))+IF(L232&lt;=8,0,IF(L232&lt;=16,10,0))-IF(L232&lt;=8,0,IF(L232&lt;=16,(L232-9)*0.255,0)),0)+IF(F232="JnEČ",IF(L232=1,25.5,IF(L232=2,19.53,IF(L232=3,15.48,IF(L232=4,9,IF(L232=5,8.25,IF(L232=6,7.5,IF(L232=7,6.75,IF(L232=8,6,0))))))))+IF(L232&lt;=8,0,IF(L232&lt;=16,5,0))-IF(L232&lt;=8,0,IF(L232&lt;=16,(L232-9)*0.1275,0)),0)+IF(F232="JčPČ",IF(L232=1,21.25,IF(L232=2,14.5,IF(L232=3,11.5,IF(L232=4,7,IF(L232=5,6.5,IF(L232=6,6,IF(L232=7,5.5,IF(L232=8,5,0))))))))+IF(L232&lt;=8,0,IF(L232&lt;=16,4,0))-IF(L232&lt;=8,0,IF(L232&lt;=16,(L232-9)*0.10625,0)),0)+IF(F232="JčEČ",IF(L232=1,17,IF(L232=2,13.02,IF(L232=3,10.32,IF(L232=4,6,IF(L232=5,5.5,IF(L232=6,5,IF(L232=7,4.5,IF(L232=8,4,0))))))))+IF(L232&lt;=8,0,IF(L232&lt;=16,3,0))-IF(L232&lt;=8,0,IF(L232&lt;=16,(L232-9)*0.085,0)),0)+IF(F232="NEAK",IF(L232=1,11.48,IF(L232=2,8.79,IF(L232=3,6.97,IF(L232=4,4.05,IF(L232=5,3.71,IF(L232=6,3.38,IF(L232=7,3.04,IF(L232=8,2.7,0))))))))+IF(L232&lt;=8,0,IF(L232&lt;=16,2,IF(L232&lt;=24,1.3,0)))-IF(L232&lt;=8,0,IF(L232&lt;=16,(L232-9)*0.0574,IF(L232&lt;=24,(L232-17)*0.0574,0))),0))*IF(L232&lt;0,1,IF(OR(F232="PČ",F232="PŽ",F232="PT"),IF(J232&lt;32,J232/32,1),1))* IF(L232&lt;0,1,IF(OR(F232="EČ",F232="EŽ",F232="JOŽ",F232="JPČ",F232="NEAK"),IF(J232&lt;24,J232/24,1),1))*IF(L232&lt;0,1,IF(OR(F232="PČneol",F232="JEČ",F232="JEOF",F232="JnPČ",F232="JnEČ",F232="JčPČ",F232="JčEČ"),IF(J232&lt;16,J232/16,1),1))*IF(L232&lt;0,1,IF(F232="EČneol",IF(J232&lt;8,J232/8,1),1))</f>
        <v>11.64</v>
      </c>
      <c r="O232" s="11">
        <f t="shared" ref="O232" si="112">IF(F232="OŽ",N232,IF(H232="Ne",IF(J232*0.3&lt;J232-L232,N232,0),IF(J232*0.1&lt;J232-L232,N232,0)))</f>
        <v>11.64</v>
      </c>
      <c r="P232" s="5">
        <f t="shared" ref="P232" si="113">IF(O232=0,0,IF(F232="OŽ",IF(L232&gt;35,0,IF(J232&gt;35,(36-L232)*1.836,((36-L232)-(36-J232))*1.836)),0)+IF(F232="PČ",IF(L232&gt;31,0,IF(J232&gt;31,(32-L232)*1.347,((32-L232)-(32-J232))*1.347)),0)+ IF(F232="PČneol",IF(L232&gt;15,0,IF(J232&gt;15,(16-L232)*0.255,((16-L232)-(16-J232))*0.255)),0)+IF(F232="PŽ",IF(L232&gt;31,0,IF(J232&gt;31,(32-L232)*0.255,((32-L232)-(32-J232))*0.255)),0)+IF(F232="EČ",IF(L232&gt;23,0,IF(J232&gt;23,(24-L232)*0.612,((24-L232)-(24-J232))*0.612)),0)+IF(F232="EČneol",IF(L232&gt;7,0,IF(J232&gt;7,(8-L232)*0.204,((8-L232)-(8-J232))*0.204)),0)+IF(F232="EŽ",IF(L232&gt;23,0,IF(J232&gt;23,(24-L232)*0.204,((24-L232)-(24-J232))*0.204)),0)+IF(F232="PT",IF(L232&gt;31,0,IF(J232&gt;31,(32-L232)*0.204,((32-L232)-(32-J232))*0.204)),0)+IF(F232="JOŽ",IF(L232&gt;23,0,IF(J232&gt;23,(24-L232)*0.255,((24-L232)-(24-J232))*0.255)),0)+IF(F232="JPČ",IF(L232&gt;23,0,IF(J232&gt;23,(24-L232)*0.204,((24-L232)-(24-J232))*0.204)),0)+IF(F232="JEČ",IF(L232&gt;15,0,IF(J232&gt;15,(16-L232)*0.102,((16-L232)-(16-J232))*0.102)),0)+IF(F232="JEOF",IF(L232&gt;15,0,IF(J232&gt;15,(16-L232)*0.102,((16-L232)-(16-J232))*0.102)),0)+IF(F232="JnPČ",IF(L232&gt;15,0,IF(J232&gt;15,(16-L232)*0.153,((16-L232)-(16-J232))*0.153)),0)+IF(F232="JnEČ",IF(L232&gt;15,0,IF(J232&gt;15,(16-L232)*0.0765,((16-L232)-(16-J232))*0.0765)),0)+IF(F232="JčPČ",IF(L232&gt;15,0,IF(J232&gt;15,(16-L232)*0.06375,((16-L232)-(16-J232))*0.06375)),0)+IF(F232="JčEČ",IF(L232&gt;15,0,IF(J232&gt;15,(16-L232)*0.051,((16-L232)-(16-J232))*0.051)),0)+IF(F232="NEAK",IF(L232&gt;23,0,IF(J232&gt;23,(24-L232)*0.03444,((24-L232)-(24-J232))*0.03444)),0))</f>
        <v>2.2439999999999998</v>
      </c>
      <c r="Q232" s="13">
        <f t="shared" ref="Q232" si="114">IF(ISERROR(P232*100/N232),0,(P232*100/N232))</f>
        <v>19.278350515463913</v>
      </c>
      <c r="R232" s="12">
        <f t="shared" ref="R232" si="115">IF(Q232&lt;=30,O232+P232,O232+O232*0.3)*IF(G232=1,0.4,IF(G232=2,0.75,IF(G232="1 (kas 4 m. 1 k. nerengiamos)",0.52,1)))*IF(D232="olimpinė",1,IF(M232="Ne",0.5,1))*IF(OR(A$5="Lietuvos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federacija"),IF(OR(J232&lt;8,K232&lt;16),0,1),1)*E232*IF(I232&lt;=1,1,1/I232)*IF(OR(A$5="Lietuvos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5.6646720000000004</v>
      </c>
    </row>
    <row r="233" spans="1:18" s="10" customFormat="1" ht="15.75" customHeight="1">
      <c r="A233" s="62" t="s">
        <v>3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4"/>
      <c r="R233" s="12">
        <f>SUM(R232:R232)</f>
        <v>5.6646720000000004</v>
      </c>
    </row>
    <row r="234" spans="1:18" s="10" customFormat="1" ht="15.75" customHeight="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9"/>
    </row>
    <row r="235" spans="1:18" s="10" customFormat="1" ht="15.75" customHeight="1">
      <c r="A235" s="24" t="s">
        <v>130</v>
      </c>
      <c r="B235" s="24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</row>
    <row r="236" spans="1:18" s="10" customFormat="1" ht="15.75" customHeight="1">
      <c r="A236" s="35" t="s">
        <v>108</v>
      </c>
      <c r="B236" s="35"/>
      <c r="C236" s="35"/>
      <c r="D236" s="35"/>
      <c r="E236" s="35"/>
      <c r="F236" s="35"/>
      <c r="G236" s="35"/>
      <c r="H236" s="35"/>
      <c r="I236" s="35"/>
      <c r="J236" s="18"/>
      <c r="K236" s="18"/>
      <c r="L236" s="18"/>
      <c r="M236" s="18"/>
      <c r="N236" s="18"/>
      <c r="O236" s="18"/>
      <c r="P236" s="18"/>
      <c r="Q236" s="18"/>
      <c r="R236" s="19"/>
    </row>
    <row r="237" spans="1:18" s="10" customFormat="1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18"/>
      <c r="K237" s="18"/>
      <c r="L237" s="18"/>
      <c r="M237" s="18"/>
      <c r="N237" s="18"/>
      <c r="O237" s="18"/>
      <c r="P237" s="18"/>
      <c r="Q237" s="18"/>
      <c r="R237" s="19"/>
    </row>
    <row r="238" spans="1:18" s="10" customFormat="1" ht="5.45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spans="1:18" s="10" customFormat="1" ht="13.9" customHeight="1">
      <c r="A239" s="75" t="s">
        <v>156</v>
      </c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15"/>
    </row>
    <row r="240" spans="1:18" s="10" customFormat="1" ht="13.9" customHeight="1">
      <c r="A240" s="67" t="s">
        <v>109</v>
      </c>
      <c r="B240" s="68"/>
      <c r="C240" s="68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15"/>
    </row>
    <row r="241" spans="1:18" s="10" customFormat="1">
      <c r="A241" s="65" t="s">
        <v>2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15"/>
    </row>
    <row r="242" spans="1:18" s="10" customFormat="1">
      <c r="A242" s="16">
        <v>1</v>
      </c>
      <c r="B242" s="41" t="s">
        <v>129</v>
      </c>
      <c r="C242" s="41" t="s">
        <v>117</v>
      </c>
      <c r="D242" s="41" t="s">
        <v>126</v>
      </c>
      <c r="E242" s="41">
        <v>1</v>
      </c>
      <c r="F242" s="41" t="s">
        <v>100</v>
      </c>
      <c r="G242" s="41">
        <v>1</v>
      </c>
      <c r="H242" s="41" t="s">
        <v>119</v>
      </c>
      <c r="I242" s="41"/>
      <c r="J242" s="41">
        <v>80</v>
      </c>
      <c r="K242" s="41"/>
      <c r="L242" s="41">
        <v>48</v>
      </c>
      <c r="M242" s="41" t="s">
        <v>119</v>
      </c>
      <c r="N242" s="4">
        <f t="shared" ref="N242:N243" si="116">(IF(F242="OŽ",IF(L242=1,550.8,IF(L242=2,426.38,IF(L242=3,342.14,IF(L242=4,181.44,IF(L242=5,168.48,IF(L242=6,155.52,IF(L242=7,148.5,IF(L242=8,144,0))))))))+IF(L242&lt;=8,0,IF(L242&lt;=16,137.7,IF(L242&lt;=24,108,IF(L242&lt;=32,80.1,IF(L242&lt;=36,52.2,0)))))-IF(L242&lt;=8,0,IF(L242&lt;=16,(L242-9)*2.754,IF(L242&lt;=24,(L242-17)* 2.754,IF(L242&lt;=32,(L242-25)* 2.754,IF(L242&lt;=36,(L242-33)*2.754,0))))),0)+IF(F242="PČ",IF(L242=1,449,IF(L242=2,314.6,IF(L242=3,238,IF(L242=4,172,IF(L242=5,159,IF(L242=6,145,IF(L242=7,132,IF(L242=8,119,0))))))))+IF(L242&lt;=8,0,IF(L242&lt;=16,88,IF(L242&lt;=24,55,IF(L242&lt;=32,22,0))))-IF(L242&lt;=8,0,IF(L242&lt;=16,(L242-9)*2.245,IF(L242&lt;=24,(L242-17)*2.245,IF(L242&lt;=32,(L242-25)*2.245,0)))),0)+IF(F242="PČneol",IF(L242=1,85,IF(L242=2,64.61,IF(L242=3,50.76,IF(L242=4,16.25,IF(L242=5,15,IF(L242=6,13.75,IF(L242=7,12.5,IF(L242=8,11.25,0))))))))+IF(L242&lt;=8,0,IF(L242&lt;=16,9,0))-IF(L242&lt;=8,0,IF(L242&lt;=16,(L242-9)*0.425,0)),0)+IF(F242="PŽ",IF(L242=1,85,IF(L242=2,59.5,IF(L242=3,45,IF(L242=4,32.5,IF(L242=5,30,IF(L242=6,27.5,IF(L242=7,25,IF(L242=8,22.5,0))))))))+IF(L242&lt;=8,0,IF(L242&lt;=16,19,IF(L242&lt;=24,13,IF(L242&lt;=32,8,0))))-IF(L242&lt;=8,0,IF(L242&lt;=16,(L242-9)*0.425,IF(L242&lt;=24,(L242-17)*0.425,IF(L242&lt;=32,(L242-25)*0.425,0)))),0)+IF(F242="EČ",IF(L242=1,204,IF(L242=2,156.24,IF(L242=3,123.84,IF(L242=4,72,IF(L242=5,66,IF(L242=6,60,IF(L242=7,54,IF(L242=8,48,0))))))))+IF(L242&lt;=8,0,IF(L242&lt;=16,40,IF(L242&lt;=24,25,0)))-IF(L242&lt;=8,0,IF(L242&lt;=16,(L242-9)*1.02,IF(L242&lt;=24,(L242-17)*1.02,0))),0)+IF(F242="EČneol",IF(L242=1,68,IF(L242=2,51.69,IF(L242=3,40.61,IF(L242=4,13,IF(L242=5,12,IF(L242=6,11,IF(L242=7,10,IF(L242=8,9,0)))))))))+IF(F242="EŽ",IF(L242=1,68,IF(L242=2,47.6,IF(L242=3,36,IF(L242=4,18,IF(L242=5,16.5,IF(L242=6,15,IF(L242=7,13.5,IF(L242=8,12,0))))))))+IF(L242&lt;=8,0,IF(L242&lt;=16,10,IF(L242&lt;=24,6,0)))-IF(L242&lt;=8,0,IF(L242&lt;=16,(L242-9)*0.34,IF(L242&lt;=24,(L242-17)*0.34,0))),0)+IF(F242="PT",IF(L242=1,68,IF(L242=2,52.08,IF(L242=3,41.28,IF(L242=4,24,IF(L242=5,22,IF(L242=6,20,IF(L242=7,18,IF(L242=8,16,0))))))))+IF(L242&lt;=8,0,IF(L242&lt;=16,13,IF(L242&lt;=24,9,IF(L242&lt;=32,4,0))))-IF(L242&lt;=8,0,IF(L242&lt;=16,(L242-9)*0.34,IF(L242&lt;=24,(L242-17)*0.34,IF(L242&lt;=32,(L242-25)*0.34,0)))),0)+IF(F242="JOŽ",IF(L242=1,85,IF(L242=2,59.5,IF(L242=3,45,IF(L242=4,32.5,IF(L242=5,30,IF(L242=6,27.5,IF(L242=7,25,IF(L242=8,22.5,0))))))))+IF(L242&lt;=8,0,IF(L242&lt;=16,19,IF(L242&lt;=24,13,0)))-IF(L242&lt;=8,0,IF(L242&lt;=16,(L242-9)*0.425,IF(L242&lt;=24,(L242-17)*0.425,0))),0)+IF(F242="JPČ",IF(L242=1,68,IF(L242=2,47.6,IF(L242=3,36,IF(L242=4,26,IF(L242=5,24,IF(L242=6,22,IF(L242=7,20,IF(L242=8,18,0))))))))+IF(L242&lt;=8,0,IF(L242&lt;=16,13,IF(L242&lt;=24,9,0)))-IF(L242&lt;=8,0,IF(L242&lt;=16,(L242-9)*0.34,IF(L242&lt;=24,(L242-17)*0.34,0))),0)+IF(F242="JEČ",IF(L242=1,34,IF(L242=2,26.04,IF(L242=3,20.6,IF(L242=4,12,IF(L242=5,11,IF(L242=6,10,IF(L242=7,9,IF(L242=8,8,0))))))))+IF(L242&lt;=8,0,IF(L242&lt;=16,6,0))-IF(L242&lt;=8,0,IF(L242&lt;=16,(L242-9)*0.17,0)),0)+IF(F242="JEOF",IF(L242=1,34,IF(L242=2,26.04,IF(L242=3,20.6,IF(L242=4,12,IF(L242=5,11,IF(L242=6,10,IF(L242=7,9,IF(L242=8,8,0))))))))+IF(L242&lt;=8,0,IF(L242&lt;=16,6,0))-IF(L242&lt;=8,0,IF(L242&lt;=16,(L242-9)*0.17,0)),0)+IF(F242="JnPČ",IF(L242=1,51,IF(L242=2,35.7,IF(L242=3,27,IF(L242=4,19.5,IF(L242=5,18,IF(L242=6,16.5,IF(L242=7,15,IF(L242=8,13.5,0))))))))+IF(L242&lt;=8,0,IF(L242&lt;=16,10,0))-IF(L242&lt;=8,0,IF(L242&lt;=16,(L242-9)*0.255,0)),0)+IF(F242="JnEČ",IF(L242=1,25.5,IF(L242=2,19.53,IF(L242=3,15.48,IF(L242=4,9,IF(L242=5,8.25,IF(L242=6,7.5,IF(L242=7,6.75,IF(L242=8,6,0))))))))+IF(L242&lt;=8,0,IF(L242&lt;=16,5,0))-IF(L242&lt;=8,0,IF(L242&lt;=16,(L242-9)*0.1275,0)),0)+IF(F242="JčPČ",IF(L242=1,21.25,IF(L242=2,14.5,IF(L242=3,11.5,IF(L242=4,7,IF(L242=5,6.5,IF(L242=6,6,IF(L242=7,5.5,IF(L242=8,5,0))))))))+IF(L242&lt;=8,0,IF(L242&lt;=16,4,0))-IF(L242&lt;=8,0,IF(L242&lt;=16,(L242-9)*0.10625,0)),0)+IF(F242="JčEČ",IF(L242=1,17,IF(L242=2,13.02,IF(L242=3,10.32,IF(L242=4,6,IF(L242=5,5.5,IF(L242=6,5,IF(L242=7,4.5,IF(L242=8,4,0))))))))+IF(L242&lt;=8,0,IF(L242&lt;=16,3,0))-IF(L242&lt;=8,0,IF(L242&lt;=16,(L242-9)*0.085,0)),0)+IF(F242="NEAK",IF(L242=1,11.48,IF(L242=2,8.79,IF(L242=3,6.97,IF(L242=4,4.05,IF(L242=5,3.71,IF(L242=6,3.38,IF(L242=7,3.04,IF(L242=8,2.7,0))))))))+IF(L242&lt;=8,0,IF(L242&lt;=16,2,IF(L242&lt;=24,1.3,0)))-IF(L242&lt;=8,0,IF(L242&lt;=16,(L242-9)*0.0574,IF(L242&lt;=24,(L242-17)*0.0574,0))),0))*IF(L242&lt;0,1,IF(OR(F242="PČ",F242="PŽ",F242="PT"),IF(J242&lt;32,J242/32,1),1))* IF(L242&lt;0,1,IF(OR(F242="EČ",F242="EŽ",F242="JOŽ",F242="JPČ",F242="NEAK"),IF(J242&lt;24,J242/24,1),1))*IF(L242&lt;0,1,IF(OR(F242="PČneol",F242="JEČ",F242="JEOF",F242="JnPČ",F242="JnEČ",F242="JčPČ",F242="JčEČ"),IF(J242&lt;16,J242/16,1),1))*IF(L242&lt;0,1,IF(F242="EČneol",IF(J242&lt;8,J242/8,1),1))</f>
        <v>0</v>
      </c>
      <c r="O242" s="11">
        <f t="shared" ref="O242:O243" si="117">IF(F242="OŽ",N242,IF(H242="Ne",IF(J242*0.3&lt;J242-L242,N242,0),IF(J242*0.1&lt;J242-L242,N242,0)))</f>
        <v>0</v>
      </c>
      <c r="P242" s="5">
        <f t="shared" ref="P242:P243" si="118">IF(O242=0,0,IF(F242="OŽ",IF(L242&gt;35,0,IF(J242&gt;35,(36-L242)*1.836,((36-L242)-(36-J242))*1.836)),0)+IF(F242="PČ",IF(L242&gt;31,0,IF(J242&gt;31,(32-L242)*1.347,((32-L242)-(32-J242))*1.347)),0)+ IF(F242="PČneol",IF(L242&gt;15,0,IF(J242&gt;15,(16-L242)*0.255,((16-L242)-(16-J242))*0.255)),0)+IF(F242="PŽ",IF(L242&gt;31,0,IF(J242&gt;31,(32-L242)*0.255,((32-L242)-(32-J242))*0.255)),0)+IF(F242="EČ",IF(L242&gt;23,0,IF(J242&gt;23,(24-L242)*0.612,((24-L242)-(24-J242))*0.612)),0)+IF(F242="EČneol",IF(L242&gt;7,0,IF(J242&gt;7,(8-L242)*0.204,((8-L242)-(8-J242))*0.204)),0)+IF(F242="EŽ",IF(L242&gt;23,0,IF(J242&gt;23,(24-L242)*0.204,((24-L242)-(24-J242))*0.204)),0)+IF(F242="PT",IF(L242&gt;31,0,IF(J242&gt;31,(32-L242)*0.204,((32-L242)-(32-J242))*0.204)),0)+IF(F242="JOŽ",IF(L242&gt;23,0,IF(J242&gt;23,(24-L242)*0.255,((24-L242)-(24-J242))*0.255)),0)+IF(F242="JPČ",IF(L242&gt;23,0,IF(J242&gt;23,(24-L242)*0.204,((24-L242)-(24-J242))*0.204)),0)+IF(F242="JEČ",IF(L242&gt;15,0,IF(J242&gt;15,(16-L242)*0.102,((16-L242)-(16-J242))*0.102)),0)+IF(F242="JEOF",IF(L242&gt;15,0,IF(J242&gt;15,(16-L242)*0.102,((16-L242)-(16-J242))*0.102)),0)+IF(F242="JnPČ",IF(L242&gt;15,0,IF(J242&gt;15,(16-L242)*0.153,((16-L242)-(16-J242))*0.153)),0)+IF(F242="JnEČ",IF(L242&gt;15,0,IF(J242&gt;15,(16-L242)*0.0765,((16-L242)-(16-J242))*0.0765)),0)+IF(F242="JčPČ",IF(L242&gt;15,0,IF(J242&gt;15,(16-L242)*0.06375,((16-L242)-(16-J242))*0.06375)),0)+IF(F242="JčEČ",IF(L242&gt;15,0,IF(J242&gt;15,(16-L242)*0.051,((16-L242)-(16-J242))*0.051)),0)+IF(F242="NEAK",IF(L242&gt;23,0,IF(J242&gt;23,(24-L242)*0.03444,((24-L242)-(24-J242))*0.03444)),0))</f>
        <v>0</v>
      </c>
      <c r="Q242" s="13">
        <f t="shared" ref="Q242:Q243" si="119">IF(ISERROR(P242*100/N242),0,(P242*100/N242))</f>
        <v>0</v>
      </c>
      <c r="R242" s="12">
        <f>IF(Q242&lt;=30,O242+P242,O242+O242*0.3)*IF(G242=1,0.4,IF(G242=2,0.75,IF(G242="1 (kas 4 m. 1 k. nerengiamos)",0.52,1)))*IF(D242="olimpinė",1,IF(M242="Ne",0.5,1))*IF(OR(A$5="Lietuvos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federacija"),IF(OR(J242&lt;8,K242&lt;16),0,1),1)*E242*IF(I242&lt;=1,1,1/I242)*IF(OR(A$5="Lietuvos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243" spans="1:18" s="10" customFormat="1">
      <c r="A243" s="16">
        <v>2</v>
      </c>
      <c r="B243" s="41" t="s">
        <v>131</v>
      </c>
      <c r="C243" s="41" t="s">
        <v>117</v>
      </c>
      <c r="D243" s="41" t="s">
        <v>118</v>
      </c>
      <c r="E243" s="41">
        <v>1</v>
      </c>
      <c r="F243" s="41" t="s">
        <v>100</v>
      </c>
      <c r="G243" s="41">
        <v>1</v>
      </c>
      <c r="H243" s="41" t="s">
        <v>119</v>
      </c>
      <c r="I243" s="41"/>
      <c r="J243" s="41">
        <v>94</v>
      </c>
      <c r="K243" s="41"/>
      <c r="L243" s="41">
        <v>57</v>
      </c>
      <c r="M243" s="41" t="s">
        <v>119</v>
      </c>
      <c r="N243" s="4">
        <f t="shared" si="116"/>
        <v>0</v>
      </c>
      <c r="O243" s="11">
        <f t="shared" si="117"/>
        <v>0</v>
      </c>
      <c r="P243" s="5">
        <f t="shared" si="118"/>
        <v>0</v>
      </c>
      <c r="Q243" s="13">
        <f t="shared" si="119"/>
        <v>0</v>
      </c>
      <c r="R243" s="12">
        <f t="shared" ref="R243" si="120">IF(Q243&lt;=30,O243+P243,O243+O243*0.3)*IF(G243=1,0.4,IF(G243=2,0.75,IF(G243="1 (kas 4 m. 1 k. nerengiamos)",0.52,1)))*IF(D243="olimpinė",1,IF(M243="Ne",0.5,1))*IF(OR(A$5="Lietuvos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federacija"),IF(OR(J243&lt;8,K243&lt;16),0,1),1)*E243*IF(I243&lt;=1,1,1/I243)*IF(OR(A$5="Lietuvos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244" spans="1:18" s="10" customFormat="1" ht="15.75" customHeight="1">
      <c r="A244" s="78" t="s">
        <v>3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80"/>
      <c r="R244" s="12">
        <f>SUM(R242:R243)</f>
        <v>0</v>
      </c>
    </row>
    <row r="245" spans="1:18" s="10" customFormat="1" ht="15.75" customHeight="1">
      <c r="A245" s="24" t="s">
        <v>132</v>
      </c>
      <c r="B245" s="24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9"/>
    </row>
    <row r="246" spans="1:18" s="10" customFormat="1" ht="15.75" customHeight="1">
      <c r="A246" s="35" t="s">
        <v>108</v>
      </c>
      <c r="B246" s="35"/>
      <c r="C246" s="35"/>
      <c r="D246" s="35"/>
      <c r="E246" s="35"/>
      <c r="F246" s="35"/>
      <c r="G246" s="35"/>
      <c r="H246" s="35"/>
      <c r="I246" s="35"/>
      <c r="J246" s="18"/>
      <c r="K246" s="18"/>
      <c r="L246" s="18"/>
      <c r="M246" s="18"/>
      <c r="N246" s="18"/>
      <c r="O246" s="18"/>
      <c r="P246" s="18"/>
      <c r="Q246" s="18"/>
      <c r="R246" s="19"/>
    </row>
    <row r="247" spans="1:18" s="10" customFormat="1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18"/>
      <c r="K247" s="18"/>
      <c r="L247" s="18"/>
      <c r="M247" s="18"/>
      <c r="N247" s="18"/>
      <c r="O247" s="18"/>
      <c r="P247" s="18"/>
      <c r="Q247" s="18"/>
      <c r="R247" s="19"/>
    </row>
    <row r="248" spans="1:18">
      <c r="A248" s="75" t="s">
        <v>157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39"/>
      <c r="R248" s="10"/>
    </row>
    <row r="249" spans="1:18" ht="18">
      <c r="A249" s="67" t="s">
        <v>109</v>
      </c>
      <c r="B249" s="68"/>
      <c r="C249" s="68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9"/>
      <c r="R249" s="10"/>
    </row>
    <row r="250" spans="1:18">
      <c r="A250" s="65" t="s">
        <v>2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39"/>
      <c r="R250" s="10"/>
    </row>
    <row r="251" spans="1:18">
      <c r="A251" s="38">
        <v>1</v>
      </c>
      <c r="B251" s="47" t="s">
        <v>116</v>
      </c>
      <c r="C251" s="47" t="s">
        <v>117</v>
      </c>
      <c r="D251" s="47" t="s">
        <v>118</v>
      </c>
      <c r="E251" s="47">
        <v>1</v>
      </c>
      <c r="F251" s="47" t="s">
        <v>96</v>
      </c>
      <c r="G251" s="47">
        <v>1</v>
      </c>
      <c r="H251" s="47" t="s">
        <v>119</v>
      </c>
      <c r="I251" s="47"/>
      <c r="J251" s="47">
        <v>49</v>
      </c>
      <c r="K251" s="47"/>
      <c r="L251" s="47">
        <v>1</v>
      </c>
      <c r="M251" s="47" t="s">
        <v>119</v>
      </c>
      <c r="N251" s="4">
        <f t="shared" ref="N251:N256" si="121">(IF(F251="OŽ",IF(L251=1,550.8,IF(L251=2,426.38,IF(L251=3,342.14,IF(L251=4,181.44,IF(L251=5,168.48,IF(L251=6,155.52,IF(L251=7,148.5,IF(L251=8,144,0))))))))+IF(L251&lt;=8,0,IF(L251&lt;=16,137.7,IF(L251&lt;=24,108,IF(L251&lt;=32,80.1,IF(L251&lt;=36,52.2,0)))))-IF(L251&lt;=8,0,IF(L251&lt;=16,(L251-9)*2.754,IF(L251&lt;=24,(L251-17)* 2.754,IF(L251&lt;=32,(L251-25)* 2.754,IF(L251&lt;=36,(L251-33)*2.754,0))))),0)+IF(F251="PČ",IF(L251=1,449,IF(L251=2,314.6,IF(L251=3,238,IF(L251=4,172,IF(L251=5,159,IF(L251=6,145,IF(L251=7,132,IF(L251=8,119,0))))))))+IF(L251&lt;=8,0,IF(L251&lt;=16,88,IF(L251&lt;=24,55,IF(L251&lt;=32,22,0))))-IF(L251&lt;=8,0,IF(L251&lt;=16,(L251-9)*2.245,IF(L251&lt;=24,(L251-17)*2.245,IF(L251&lt;=32,(L251-25)*2.245,0)))),0)+IF(F251="PČneol",IF(L251=1,85,IF(L251=2,64.61,IF(L251=3,50.76,IF(L251=4,16.25,IF(L251=5,15,IF(L251=6,13.75,IF(L251=7,12.5,IF(L251=8,11.25,0))))))))+IF(L251&lt;=8,0,IF(L251&lt;=16,9,0))-IF(L251&lt;=8,0,IF(L251&lt;=16,(L251-9)*0.425,0)),0)+IF(F251="PŽ",IF(L251=1,85,IF(L251=2,59.5,IF(L251=3,45,IF(L251=4,32.5,IF(L251=5,30,IF(L251=6,27.5,IF(L251=7,25,IF(L251=8,22.5,0))))))))+IF(L251&lt;=8,0,IF(L251&lt;=16,19,IF(L251&lt;=24,13,IF(L251&lt;=32,8,0))))-IF(L251&lt;=8,0,IF(L251&lt;=16,(L251-9)*0.425,IF(L251&lt;=24,(L251-17)*0.425,IF(L251&lt;=32,(L251-25)*0.425,0)))),0)+IF(F251="EČ",IF(L251=1,204,IF(L251=2,156.24,IF(L251=3,123.84,IF(L251=4,72,IF(L251=5,66,IF(L251=6,60,IF(L251=7,54,IF(L251=8,48,0))))))))+IF(L251&lt;=8,0,IF(L251&lt;=16,40,IF(L251&lt;=24,25,0)))-IF(L251&lt;=8,0,IF(L251&lt;=16,(L251-9)*1.02,IF(L251&lt;=24,(L251-17)*1.02,0))),0)+IF(F251="EČneol",IF(L251=1,68,IF(L251=2,51.69,IF(L251=3,40.61,IF(L251=4,13,IF(L251=5,12,IF(L251=6,11,IF(L251=7,10,IF(L251=8,9,0)))))))))+IF(F251="EŽ",IF(L251=1,68,IF(L251=2,47.6,IF(L251=3,36,IF(L251=4,18,IF(L251=5,16.5,IF(L251=6,15,IF(L251=7,13.5,IF(L251=8,12,0))))))))+IF(L251&lt;=8,0,IF(L251&lt;=16,10,IF(L251&lt;=24,6,0)))-IF(L251&lt;=8,0,IF(L251&lt;=16,(L251-9)*0.34,IF(L251&lt;=24,(L251-17)*0.34,0))),0)+IF(F251="PT",IF(L251=1,68,IF(L251=2,52.08,IF(L251=3,41.28,IF(L251=4,24,IF(L251=5,22,IF(L251=6,20,IF(L251=7,18,IF(L251=8,16,0))))))))+IF(L251&lt;=8,0,IF(L251&lt;=16,13,IF(L251&lt;=24,9,IF(L251&lt;=32,4,0))))-IF(L251&lt;=8,0,IF(L251&lt;=16,(L251-9)*0.34,IF(L251&lt;=24,(L251-17)*0.34,IF(L251&lt;=32,(L251-25)*0.34,0)))),0)+IF(F251="JOŽ",IF(L251=1,85,IF(L251=2,59.5,IF(L251=3,45,IF(L251=4,32.5,IF(L251=5,30,IF(L251=6,27.5,IF(L251=7,25,IF(L251=8,22.5,0))))))))+IF(L251&lt;=8,0,IF(L251&lt;=16,19,IF(L251&lt;=24,13,0)))-IF(L251&lt;=8,0,IF(L251&lt;=16,(L251-9)*0.425,IF(L251&lt;=24,(L251-17)*0.425,0))),0)+IF(F251="JPČ",IF(L251=1,68,IF(L251=2,47.6,IF(L251=3,36,IF(L251=4,26,IF(L251=5,24,IF(L251=6,22,IF(L251=7,20,IF(L251=8,18,0))))))))+IF(L251&lt;=8,0,IF(L251&lt;=16,13,IF(L251&lt;=24,9,0)))-IF(L251&lt;=8,0,IF(L251&lt;=16,(L251-9)*0.34,IF(L251&lt;=24,(L251-17)*0.34,0))),0)+IF(F251="JEČ",IF(L251=1,34,IF(L251=2,26.04,IF(L251=3,20.6,IF(L251=4,12,IF(L251=5,11,IF(L251=6,10,IF(L251=7,9,IF(L251=8,8,0))))))))+IF(L251&lt;=8,0,IF(L251&lt;=16,6,0))-IF(L251&lt;=8,0,IF(L251&lt;=16,(L251-9)*0.17,0)),0)+IF(F251="JEOF",IF(L251=1,34,IF(L251=2,26.04,IF(L251=3,20.6,IF(L251=4,12,IF(L251=5,11,IF(L251=6,10,IF(L251=7,9,IF(L251=8,8,0))))))))+IF(L251&lt;=8,0,IF(L251&lt;=16,6,0))-IF(L251&lt;=8,0,IF(L251&lt;=16,(L251-9)*0.17,0)),0)+IF(F251="JnPČ",IF(L251=1,51,IF(L251=2,35.7,IF(L251=3,27,IF(L251=4,19.5,IF(L251=5,18,IF(L251=6,16.5,IF(L251=7,15,IF(L251=8,13.5,0))))))))+IF(L251&lt;=8,0,IF(L251&lt;=16,10,0))-IF(L251&lt;=8,0,IF(L251&lt;=16,(L251-9)*0.255,0)),0)+IF(F251="JnEČ",IF(L251=1,25.5,IF(L251=2,19.53,IF(L251=3,15.48,IF(L251=4,9,IF(L251=5,8.25,IF(L251=6,7.5,IF(L251=7,6.75,IF(L251=8,6,0))))))))+IF(L251&lt;=8,0,IF(L251&lt;=16,5,0))-IF(L251&lt;=8,0,IF(L251&lt;=16,(L251-9)*0.1275,0)),0)+IF(F251="JčPČ",IF(L251=1,21.25,IF(L251=2,14.5,IF(L251=3,11.5,IF(L251=4,7,IF(L251=5,6.5,IF(L251=6,6,IF(L251=7,5.5,IF(L251=8,5,0))))))))+IF(L251&lt;=8,0,IF(L251&lt;=16,4,0))-IF(L251&lt;=8,0,IF(L251&lt;=16,(L251-9)*0.10625,0)),0)+IF(F251="JčEČ",IF(L251=1,17,IF(L251=2,13.02,IF(L251=3,10.32,IF(L251=4,6,IF(L251=5,5.5,IF(L251=6,5,IF(L251=7,4.5,IF(L251=8,4,0))))))))+IF(L251&lt;=8,0,IF(L251&lt;=16,3,0))-IF(L251&lt;=8,0,IF(L251&lt;=16,(L251-9)*0.085,0)),0)+IF(F251="NEAK",IF(L251=1,11.48,IF(L251=2,8.79,IF(L251=3,6.97,IF(L251=4,4.05,IF(L251=5,3.71,IF(L251=6,3.38,IF(L251=7,3.04,IF(L251=8,2.7,0))))))))+IF(L251&lt;=8,0,IF(L251&lt;=16,2,IF(L251&lt;=24,1.3,0)))-IF(L251&lt;=8,0,IF(L251&lt;=16,(L251-9)*0.0574,IF(L251&lt;=24,(L251-17)*0.0574,0))),0))*IF(L251&lt;0,1,IF(OR(F251="PČ",F251="PŽ",F251="PT"),IF(J251&lt;32,J251/32,1),1))* IF(L251&lt;0,1,IF(OR(F251="EČ",F251="EŽ",F251="JOŽ",F251="JPČ",F251="NEAK"),IF(J251&lt;24,J251/24,1),1))*IF(L251&lt;0,1,IF(OR(F251="PČneol",F251="JEČ",F251="JEOF",F251="JnPČ",F251="JnEČ",F251="JčPČ",F251="JčEČ"),IF(J251&lt;16,J251/16,1),1))*IF(L251&lt;0,1,IF(F251="EČneol",IF(J251&lt;8,J251/8,1),1))</f>
        <v>204</v>
      </c>
      <c r="O251" s="11">
        <f t="shared" ref="O251:O256" si="122">IF(F251="OŽ",N251,IF(H251="Ne",IF(J251*0.3&lt;J251-L251,N251,0),IF(J251*0.1&lt;J251-L251,N251,0)))</f>
        <v>204</v>
      </c>
      <c r="P251" s="5">
        <f t="shared" ref="P251:P256" si="123">IF(O251=0,0,IF(F251="OŽ",IF(L251&gt;35,0,IF(J251&gt;35,(36-L251)*1.836,((36-L251)-(36-J251))*1.836)),0)+IF(F251="PČ",IF(L251&gt;31,0,IF(J251&gt;31,(32-L251)*1.347,((32-L251)-(32-J251))*1.347)),0)+ IF(F251="PČneol",IF(L251&gt;15,0,IF(J251&gt;15,(16-L251)*0.255,((16-L251)-(16-J251))*0.255)),0)+IF(F251="PŽ",IF(L251&gt;31,0,IF(J251&gt;31,(32-L251)*0.255,((32-L251)-(32-J251))*0.255)),0)+IF(F251="EČ",IF(L251&gt;23,0,IF(J251&gt;23,(24-L251)*0.612,((24-L251)-(24-J251))*0.612)),0)+IF(F251="EČneol",IF(L251&gt;7,0,IF(J251&gt;7,(8-L251)*0.204,((8-L251)-(8-J251))*0.204)),0)+IF(F251="EŽ",IF(L251&gt;23,0,IF(J251&gt;23,(24-L251)*0.204,((24-L251)-(24-J251))*0.204)),0)+IF(F251="PT",IF(L251&gt;31,0,IF(J251&gt;31,(32-L251)*0.204,((32-L251)-(32-J251))*0.204)),0)+IF(F251="JOŽ",IF(L251&gt;23,0,IF(J251&gt;23,(24-L251)*0.255,((24-L251)-(24-J251))*0.255)),0)+IF(F251="JPČ",IF(L251&gt;23,0,IF(J251&gt;23,(24-L251)*0.204,((24-L251)-(24-J251))*0.204)),0)+IF(F251="JEČ",IF(L251&gt;15,0,IF(J251&gt;15,(16-L251)*0.102,((16-L251)-(16-J251))*0.102)),0)+IF(F251="JEOF",IF(L251&gt;15,0,IF(J251&gt;15,(16-L251)*0.102,((16-L251)-(16-J251))*0.102)),0)+IF(F251="JnPČ",IF(L251&gt;15,0,IF(J251&gt;15,(16-L251)*0.153,((16-L251)-(16-J251))*0.153)),0)+IF(F251="JnEČ",IF(L251&gt;15,0,IF(J251&gt;15,(16-L251)*0.0765,((16-L251)-(16-J251))*0.0765)),0)+IF(F251="JčPČ",IF(L251&gt;15,0,IF(J251&gt;15,(16-L251)*0.06375,((16-L251)-(16-J251))*0.06375)),0)+IF(F251="JčEČ",IF(L251&gt;15,0,IF(J251&gt;15,(16-L251)*0.051,((16-L251)-(16-J251))*0.051)),0)+IF(F251="NEAK",IF(L251&gt;23,0,IF(J251&gt;23,(24-L251)*0.03444,((24-L251)-(24-J251))*0.03444)),0))</f>
        <v>14.076000000000001</v>
      </c>
      <c r="Q251" s="13">
        <f t="shared" ref="Q251:Q256" si="124">IF(ISERROR(P251*100/N251),0,(P251*100/N251))</f>
        <v>6.9</v>
      </c>
      <c r="R251" s="12">
        <f t="shared" ref="R251:R256" si="125">IF(Q251&lt;=30,O251+P251,O251+O251*0.3)*IF(G251=1,0.4,IF(G251=2,0.75,IF(G251="1 (kas 4 m. 1 k. nerengiamos)",0.52,1)))*IF(D251="olimpinė",1,IF(M251="Ne",0.5,1))*IF(OR(A$5="Lietuvos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federacija"),IF(OR(J251&lt;8,K251&lt;16),0,1),1)*E251*IF(I251&lt;=1,1,1/I251)*IF(OR(A$5="Lietuvos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88.975008000000003</v>
      </c>
    </row>
    <row r="252" spans="1:18">
      <c r="A252" s="38">
        <v>2</v>
      </c>
      <c r="B252" s="47" t="s">
        <v>120</v>
      </c>
      <c r="C252" s="47" t="s">
        <v>117</v>
      </c>
      <c r="D252" s="47" t="s">
        <v>118</v>
      </c>
      <c r="E252" s="47">
        <v>1</v>
      </c>
      <c r="F252" s="47" t="s">
        <v>96</v>
      </c>
      <c r="G252" s="47">
        <v>1</v>
      </c>
      <c r="H252" s="47" t="s">
        <v>119</v>
      </c>
      <c r="I252" s="47"/>
      <c r="J252" s="47">
        <v>49</v>
      </c>
      <c r="K252" s="47"/>
      <c r="L252" s="47">
        <v>9</v>
      </c>
      <c r="M252" s="47" t="s">
        <v>119</v>
      </c>
      <c r="N252" s="4">
        <f t="shared" si="121"/>
        <v>40</v>
      </c>
      <c r="O252" s="11">
        <f t="shared" si="122"/>
        <v>40</v>
      </c>
      <c r="P252" s="5">
        <f t="shared" si="123"/>
        <v>9.18</v>
      </c>
      <c r="Q252" s="13">
        <f t="shared" si="124"/>
        <v>22.95</v>
      </c>
      <c r="R252" s="12">
        <f t="shared" si="125"/>
        <v>20.065440000000002</v>
      </c>
    </row>
    <row r="253" spans="1:18">
      <c r="A253" s="38">
        <v>3</v>
      </c>
      <c r="B253" s="47" t="s">
        <v>121</v>
      </c>
      <c r="C253" s="47" t="s">
        <v>117</v>
      </c>
      <c r="D253" s="47" t="s">
        <v>118</v>
      </c>
      <c r="E253" s="47">
        <v>1</v>
      </c>
      <c r="F253" s="47" t="s">
        <v>96</v>
      </c>
      <c r="G253" s="47">
        <v>1</v>
      </c>
      <c r="H253" s="47" t="s">
        <v>119</v>
      </c>
      <c r="I253" s="47"/>
      <c r="J253" s="47">
        <v>49</v>
      </c>
      <c r="K253" s="47"/>
      <c r="L253" s="47">
        <v>25</v>
      </c>
      <c r="M253" s="47" t="s">
        <v>119</v>
      </c>
      <c r="N253" s="4">
        <f t="shared" si="121"/>
        <v>0</v>
      </c>
      <c r="O253" s="11">
        <f t="shared" si="122"/>
        <v>0</v>
      </c>
      <c r="P253" s="5">
        <f t="shared" si="123"/>
        <v>0</v>
      </c>
      <c r="Q253" s="13">
        <f t="shared" si="124"/>
        <v>0</v>
      </c>
      <c r="R253" s="12">
        <f t="shared" si="125"/>
        <v>0</v>
      </c>
    </row>
    <row r="254" spans="1:18">
      <c r="A254" s="38">
        <v>4</v>
      </c>
      <c r="B254" s="47" t="s">
        <v>122</v>
      </c>
      <c r="C254" s="47" t="s">
        <v>117</v>
      </c>
      <c r="D254" s="47" t="s">
        <v>118</v>
      </c>
      <c r="E254" s="47">
        <v>1</v>
      </c>
      <c r="F254" s="47" t="s">
        <v>96</v>
      </c>
      <c r="G254" s="47">
        <v>1</v>
      </c>
      <c r="H254" s="47" t="s">
        <v>119</v>
      </c>
      <c r="I254" s="47"/>
      <c r="J254" s="47">
        <v>62</v>
      </c>
      <c r="K254" s="47"/>
      <c r="L254" s="47">
        <v>8</v>
      </c>
      <c r="M254" s="47" t="s">
        <v>119</v>
      </c>
      <c r="N254" s="4">
        <f t="shared" si="121"/>
        <v>48</v>
      </c>
      <c r="O254" s="11">
        <f t="shared" si="122"/>
        <v>48</v>
      </c>
      <c r="P254" s="5">
        <f t="shared" si="123"/>
        <v>9.7919999999999998</v>
      </c>
      <c r="Q254" s="13">
        <f t="shared" si="124"/>
        <v>20.399999999999999</v>
      </c>
      <c r="R254" s="12">
        <f t="shared" si="125"/>
        <v>23.579136000000002</v>
      </c>
    </row>
    <row r="255" spans="1:18">
      <c r="A255" s="38">
        <v>5</v>
      </c>
      <c r="B255" s="47" t="s">
        <v>123</v>
      </c>
      <c r="C255" s="47" t="s">
        <v>117</v>
      </c>
      <c r="D255" s="47" t="s">
        <v>118</v>
      </c>
      <c r="E255" s="47">
        <v>1</v>
      </c>
      <c r="F255" s="47" t="s">
        <v>96</v>
      </c>
      <c r="G255" s="47">
        <v>1</v>
      </c>
      <c r="H255" s="47" t="s">
        <v>119</v>
      </c>
      <c r="I255" s="47"/>
      <c r="J255" s="47">
        <v>62</v>
      </c>
      <c r="K255" s="47"/>
      <c r="L255" s="47">
        <v>19</v>
      </c>
      <c r="M255" s="47" t="s">
        <v>119</v>
      </c>
      <c r="N255" s="4">
        <f t="shared" si="121"/>
        <v>22.96</v>
      </c>
      <c r="O255" s="11">
        <f t="shared" si="122"/>
        <v>22.96</v>
      </c>
      <c r="P255" s="5">
        <f t="shared" si="123"/>
        <v>3.06</v>
      </c>
      <c r="Q255" s="13">
        <f t="shared" si="124"/>
        <v>13.327526132404181</v>
      </c>
      <c r="R255" s="12">
        <f t="shared" si="125"/>
        <v>10.616160000000001</v>
      </c>
    </row>
    <row r="256" spans="1:18">
      <c r="A256" s="38">
        <v>6</v>
      </c>
      <c r="B256" s="47" t="s">
        <v>138</v>
      </c>
      <c r="C256" s="47" t="s">
        <v>137</v>
      </c>
      <c r="D256" s="47" t="s">
        <v>126</v>
      </c>
      <c r="E256" s="47">
        <v>3</v>
      </c>
      <c r="F256" s="47" t="s">
        <v>98</v>
      </c>
      <c r="G256" s="47">
        <v>1</v>
      </c>
      <c r="H256" s="47" t="s">
        <v>119</v>
      </c>
      <c r="I256" s="47"/>
      <c r="J256" s="47">
        <v>11</v>
      </c>
      <c r="K256" s="47"/>
      <c r="L256" s="47">
        <v>3</v>
      </c>
      <c r="M256" s="47" t="s">
        <v>119</v>
      </c>
      <c r="N256" s="4">
        <f t="shared" si="121"/>
        <v>40.61</v>
      </c>
      <c r="O256" s="11">
        <f t="shared" si="122"/>
        <v>40.61</v>
      </c>
      <c r="P256" s="5">
        <f t="shared" si="123"/>
        <v>1.02</v>
      </c>
      <c r="Q256" s="13">
        <f t="shared" si="124"/>
        <v>2.511696626446688</v>
      </c>
      <c r="R256" s="12">
        <f t="shared" si="125"/>
        <v>50.955120000000001</v>
      </c>
    </row>
    <row r="257" spans="1:18" ht="15" customHeight="1">
      <c r="A257" s="78" t="s">
        <v>3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80"/>
      <c r="R257" s="12">
        <f>SUM(R251:R256)</f>
        <v>194.190864</v>
      </c>
    </row>
    <row r="258" spans="1:18" ht="15.75">
      <c r="A258" s="50" t="s">
        <v>158</v>
      </c>
      <c r="B258" s="24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9"/>
    </row>
    <row r="259" spans="1:18">
      <c r="A259" s="35" t="s">
        <v>108</v>
      </c>
      <c r="B259" s="35"/>
      <c r="C259" s="35"/>
      <c r="D259" s="35"/>
      <c r="E259" s="35"/>
      <c r="F259" s="35"/>
      <c r="G259" s="35"/>
      <c r="H259" s="35"/>
      <c r="I259" s="35"/>
      <c r="J259" s="18"/>
      <c r="K259" s="18"/>
      <c r="L259" s="18"/>
      <c r="M259" s="18"/>
      <c r="N259" s="18"/>
      <c r="O259" s="18"/>
      <c r="P259" s="18"/>
      <c r="Q259" s="18"/>
      <c r="R259" s="19"/>
    </row>
    <row r="260" spans="1:18" s="10" customFormat="1">
      <c r="A260" s="35"/>
      <c r="B260" s="35"/>
      <c r="C260" s="35"/>
      <c r="D260" s="35"/>
      <c r="E260" s="35"/>
      <c r="F260" s="35"/>
      <c r="G260" s="35"/>
      <c r="H260" s="35"/>
      <c r="I260" s="35"/>
      <c r="J260" s="18"/>
      <c r="K260" s="18"/>
      <c r="L260" s="18"/>
      <c r="M260" s="18"/>
      <c r="N260" s="18"/>
      <c r="O260" s="18"/>
      <c r="P260" s="18"/>
      <c r="Q260" s="18"/>
      <c r="R260" s="19"/>
    </row>
    <row r="261" spans="1:18">
      <c r="A261" s="75" t="s">
        <v>159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39"/>
      <c r="R261" s="10"/>
    </row>
    <row r="262" spans="1:18" ht="12.75" customHeight="1">
      <c r="A262" s="67" t="s">
        <v>109</v>
      </c>
      <c r="B262" s="68"/>
      <c r="C262" s="68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9"/>
      <c r="R262" s="10"/>
    </row>
    <row r="263" spans="1:18">
      <c r="A263" s="65" t="s">
        <v>2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39"/>
      <c r="R263" s="10"/>
    </row>
    <row r="264" spans="1:18">
      <c r="A264" s="38">
        <v>1</v>
      </c>
      <c r="B264" s="47" t="s">
        <v>136</v>
      </c>
      <c r="C264" s="47" t="s">
        <v>117</v>
      </c>
      <c r="D264" s="47" t="s">
        <v>118</v>
      </c>
      <c r="E264" s="47">
        <v>1</v>
      </c>
      <c r="F264" s="47" t="s">
        <v>101</v>
      </c>
      <c r="G264" s="47">
        <v>1</v>
      </c>
      <c r="H264" s="47" t="s">
        <v>119</v>
      </c>
      <c r="I264" s="47"/>
      <c r="J264" s="47">
        <v>27</v>
      </c>
      <c r="K264" s="47"/>
      <c r="L264" s="47">
        <v>1</v>
      </c>
      <c r="M264" s="47" t="s">
        <v>119</v>
      </c>
      <c r="N264" s="4">
        <f t="shared" ref="N264:N272" si="126">(IF(F264="OŽ",IF(L264=1,550.8,IF(L264=2,426.38,IF(L264=3,342.14,IF(L264=4,181.44,IF(L264=5,168.48,IF(L264=6,155.52,IF(L264=7,148.5,IF(L264=8,144,0))))))))+IF(L264&lt;=8,0,IF(L264&lt;=16,137.7,IF(L264&lt;=24,108,IF(L264&lt;=32,80.1,IF(L264&lt;=36,52.2,0)))))-IF(L264&lt;=8,0,IF(L264&lt;=16,(L264-9)*2.754,IF(L264&lt;=24,(L264-17)* 2.754,IF(L264&lt;=32,(L264-25)* 2.754,IF(L264&lt;=36,(L264-33)*2.754,0))))),0)+IF(F264="PČ",IF(L264=1,449,IF(L264=2,314.6,IF(L264=3,238,IF(L264=4,172,IF(L264=5,159,IF(L264=6,145,IF(L264=7,132,IF(L264=8,119,0))))))))+IF(L264&lt;=8,0,IF(L264&lt;=16,88,IF(L264&lt;=24,55,IF(L264&lt;=32,22,0))))-IF(L264&lt;=8,0,IF(L264&lt;=16,(L264-9)*2.245,IF(L264&lt;=24,(L264-17)*2.245,IF(L264&lt;=32,(L264-25)*2.245,0)))),0)+IF(F264="PČneol",IF(L264=1,85,IF(L264=2,64.61,IF(L264=3,50.76,IF(L264=4,16.25,IF(L264=5,15,IF(L264=6,13.75,IF(L264=7,12.5,IF(L264=8,11.25,0))))))))+IF(L264&lt;=8,0,IF(L264&lt;=16,9,0))-IF(L264&lt;=8,0,IF(L264&lt;=16,(L264-9)*0.425,0)),0)+IF(F264="PŽ",IF(L264=1,85,IF(L264=2,59.5,IF(L264=3,45,IF(L264=4,32.5,IF(L264=5,30,IF(L264=6,27.5,IF(L264=7,25,IF(L264=8,22.5,0))))))))+IF(L264&lt;=8,0,IF(L264&lt;=16,19,IF(L264&lt;=24,13,IF(L264&lt;=32,8,0))))-IF(L264&lt;=8,0,IF(L264&lt;=16,(L264-9)*0.425,IF(L264&lt;=24,(L264-17)*0.425,IF(L264&lt;=32,(L264-25)*0.425,0)))),0)+IF(F264="EČ",IF(L264=1,204,IF(L264=2,156.24,IF(L264=3,123.84,IF(L264=4,72,IF(L264=5,66,IF(L264=6,60,IF(L264=7,54,IF(L264=8,48,0))))))))+IF(L264&lt;=8,0,IF(L264&lt;=16,40,IF(L264&lt;=24,25,0)))-IF(L264&lt;=8,0,IF(L264&lt;=16,(L264-9)*1.02,IF(L264&lt;=24,(L264-17)*1.02,0))),0)+IF(F264="EČneol",IF(L264=1,68,IF(L264=2,51.69,IF(L264=3,40.61,IF(L264=4,13,IF(L264=5,12,IF(L264=6,11,IF(L264=7,10,IF(L264=8,9,0)))))))))+IF(F264="EŽ",IF(L264=1,68,IF(L264=2,47.6,IF(L264=3,36,IF(L264=4,18,IF(L264=5,16.5,IF(L264=6,15,IF(L264=7,13.5,IF(L264=8,12,0))))))))+IF(L264&lt;=8,0,IF(L264&lt;=16,10,IF(L264&lt;=24,6,0)))-IF(L264&lt;=8,0,IF(L264&lt;=16,(L264-9)*0.34,IF(L264&lt;=24,(L264-17)*0.34,0))),0)+IF(F264="PT",IF(L264=1,68,IF(L264=2,52.08,IF(L264=3,41.28,IF(L264=4,24,IF(L264=5,22,IF(L264=6,20,IF(L264=7,18,IF(L264=8,16,0))))))))+IF(L264&lt;=8,0,IF(L264&lt;=16,13,IF(L264&lt;=24,9,IF(L264&lt;=32,4,0))))-IF(L264&lt;=8,0,IF(L264&lt;=16,(L264-9)*0.34,IF(L264&lt;=24,(L264-17)*0.34,IF(L264&lt;=32,(L264-25)*0.34,0)))),0)+IF(F264="JOŽ",IF(L264=1,85,IF(L264=2,59.5,IF(L264=3,45,IF(L264=4,32.5,IF(L264=5,30,IF(L264=6,27.5,IF(L264=7,25,IF(L264=8,22.5,0))))))))+IF(L264&lt;=8,0,IF(L264&lt;=16,19,IF(L264&lt;=24,13,0)))-IF(L264&lt;=8,0,IF(L264&lt;=16,(L264-9)*0.425,IF(L264&lt;=24,(L264-17)*0.425,0))),0)+IF(F264="JPČ",IF(L264=1,68,IF(L264=2,47.6,IF(L264=3,36,IF(L264=4,26,IF(L264=5,24,IF(L264=6,22,IF(L264=7,20,IF(L264=8,18,0))))))))+IF(L264&lt;=8,0,IF(L264&lt;=16,13,IF(L264&lt;=24,9,0)))-IF(L264&lt;=8,0,IF(L264&lt;=16,(L264-9)*0.34,IF(L264&lt;=24,(L264-17)*0.34,0))),0)+IF(F264="JEČ",IF(L264=1,34,IF(L264=2,26.04,IF(L264=3,20.6,IF(L264=4,12,IF(L264=5,11,IF(L264=6,10,IF(L264=7,9,IF(L264=8,8,0))))))))+IF(L264&lt;=8,0,IF(L264&lt;=16,6,0))-IF(L264&lt;=8,0,IF(L264&lt;=16,(L264-9)*0.17,0)),0)+IF(F264="JEOF",IF(L264=1,34,IF(L264=2,26.04,IF(L264=3,20.6,IF(L264=4,12,IF(L264=5,11,IF(L264=6,10,IF(L264=7,9,IF(L264=8,8,0))))))))+IF(L264&lt;=8,0,IF(L264&lt;=16,6,0))-IF(L264&lt;=8,0,IF(L264&lt;=16,(L264-9)*0.17,0)),0)+IF(F264="JnPČ",IF(L264=1,51,IF(L264=2,35.7,IF(L264=3,27,IF(L264=4,19.5,IF(L264=5,18,IF(L264=6,16.5,IF(L264=7,15,IF(L264=8,13.5,0))))))))+IF(L264&lt;=8,0,IF(L264&lt;=16,10,0))-IF(L264&lt;=8,0,IF(L264&lt;=16,(L264-9)*0.255,0)),0)+IF(F264="JnEČ",IF(L264=1,25.5,IF(L264=2,19.53,IF(L264=3,15.48,IF(L264=4,9,IF(L264=5,8.25,IF(L264=6,7.5,IF(L264=7,6.75,IF(L264=8,6,0))))))))+IF(L264&lt;=8,0,IF(L264&lt;=16,5,0))-IF(L264&lt;=8,0,IF(L264&lt;=16,(L264-9)*0.1275,0)),0)+IF(F264="JčPČ",IF(L264=1,21.25,IF(L264=2,14.5,IF(L264=3,11.5,IF(L264=4,7,IF(L264=5,6.5,IF(L264=6,6,IF(L264=7,5.5,IF(L264=8,5,0))))))))+IF(L264&lt;=8,0,IF(L264&lt;=16,4,0))-IF(L264&lt;=8,0,IF(L264&lt;=16,(L264-9)*0.10625,0)),0)+IF(F264="JčEČ",IF(L264=1,17,IF(L264=2,13.02,IF(L264=3,10.32,IF(L264=4,6,IF(L264=5,5.5,IF(L264=6,5,IF(L264=7,4.5,IF(L264=8,4,0))))))))+IF(L264&lt;=8,0,IF(L264&lt;=16,3,0))-IF(L264&lt;=8,0,IF(L264&lt;=16,(L264-9)*0.085,0)),0)+IF(F264="NEAK",IF(L264=1,11.48,IF(L264=2,8.79,IF(L264=3,6.97,IF(L264=4,4.05,IF(L264=5,3.71,IF(L264=6,3.38,IF(L264=7,3.04,IF(L264=8,2.7,0))))))))+IF(L264&lt;=8,0,IF(L264&lt;=16,2,IF(L264&lt;=24,1.3,0)))-IF(L264&lt;=8,0,IF(L264&lt;=16,(L264-9)*0.0574,IF(L264&lt;=24,(L264-17)*0.0574,0))),0))*IF(L264&lt;0,1,IF(OR(F264="PČ",F264="PŽ",F264="PT"),IF(J264&lt;32,J264/32,1),1))* IF(L264&lt;0,1,IF(OR(F264="EČ",F264="EŽ",F264="JOŽ",F264="JPČ",F264="NEAK"),IF(J264&lt;24,J264/24,1),1))*IF(L264&lt;0,1,IF(OR(F264="PČneol",F264="JEČ",F264="JEOF",F264="JnPČ",F264="JnEČ",F264="JčPČ",F264="JčEČ"),IF(J264&lt;16,J264/16,1),1))*IF(L264&lt;0,1,IF(F264="EČneol",IF(J264&lt;8,J264/8,1),1))</f>
        <v>34</v>
      </c>
      <c r="O264" s="11">
        <f t="shared" ref="O264:O272" si="127">IF(F264="OŽ",N264,IF(H264="Ne",IF(J264*0.3&lt;J264-L264,N264,0),IF(J264*0.1&lt;J264-L264,N264,0)))</f>
        <v>34</v>
      </c>
      <c r="P264" s="5">
        <f t="shared" ref="P264:P272" si="128">IF(O264=0,0,IF(F264="OŽ",IF(L264&gt;35,0,IF(J264&gt;35,(36-L264)*1.836,((36-L264)-(36-J264))*1.836)),0)+IF(F264="PČ",IF(L264&gt;31,0,IF(J264&gt;31,(32-L264)*1.347,((32-L264)-(32-J264))*1.347)),0)+ IF(F264="PČneol",IF(L264&gt;15,0,IF(J264&gt;15,(16-L264)*0.255,((16-L264)-(16-J264))*0.255)),0)+IF(F264="PŽ",IF(L264&gt;31,0,IF(J264&gt;31,(32-L264)*0.255,((32-L264)-(32-J264))*0.255)),0)+IF(F264="EČ",IF(L264&gt;23,0,IF(J264&gt;23,(24-L264)*0.612,((24-L264)-(24-J264))*0.612)),0)+IF(F264="EČneol",IF(L264&gt;7,0,IF(J264&gt;7,(8-L264)*0.204,((8-L264)-(8-J264))*0.204)),0)+IF(F264="EŽ",IF(L264&gt;23,0,IF(J264&gt;23,(24-L264)*0.204,((24-L264)-(24-J264))*0.204)),0)+IF(F264="PT",IF(L264&gt;31,0,IF(J264&gt;31,(32-L264)*0.204,((32-L264)-(32-J264))*0.204)),0)+IF(F264="JOŽ",IF(L264&gt;23,0,IF(J264&gt;23,(24-L264)*0.255,((24-L264)-(24-J264))*0.255)),0)+IF(F264="JPČ",IF(L264&gt;23,0,IF(J264&gt;23,(24-L264)*0.204,((24-L264)-(24-J264))*0.204)),0)+IF(F264="JEČ",IF(L264&gt;15,0,IF(J264&gt;15,(16-L264)*0.102,((16-L264)-(16-J264))*0.102)),0)+IF(F264="JEOF",IF(L264&gt;15,0,IF(J264&gt;15,(16-L264)*0.102,((16-L264)-(16-J264))*0.102)),0)+IF(F264="JnPČ",IF(L264&gt;15,0,IF(J264&gt;15,(16-L264)*0.153,((16-L264)-(16-J264))*0.153)),0)+IF(F264="JnEČ",IF(L264&gt;15,0,IF(J264&gt;15,(16-L264)*0.0765,((16-L264)-(16-J264))*0.0765)),0)+IF(F264="JčPČ",IF(L264&gt;15,0,IF(J264&gt;15,(16-L264)*0.06375,((16-L264)-(16-J264))*0.06375)),0)+IF(F264="JčEČ",IF(L264&gt;15,0,IF(J264&gt;15,(16-L264)*0.051,((16-L264)-(16-J264))*0.051)),0)+IF(F264="NEAK",IF(L264&gt;23,0,IF(J264&gt;23,(24-L264)*0.03444,((24-L264)-(24-J264))*0.03444)),0))</f>
        <v>1.5299999999999998</v>
      </c>
      <c r="Q264" s="13">
        <f t="shared" ref="Q264:Q272" si="129">IF(ISERROR(P264*100/N264),0,(P264*100/N264))</f>
        <v>4.4999999999999991</v>
      </c>
      <c r="R264" s="12">
        <f t="shared" ref="R264:R272" si="130">IF(Q264&lt;=30,O264+P264,O264+O264*0.3)*IF(G264=1,0.4,IF(G264=2,0.75,IF(G264="1 (kas 4 m. 1 k. nerengiamos)",0.52,1)))*IF(D264="olimpinė",1,IF(M264="Ne",0.5,1))*IF(OR(A$5="Lietuvos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federacija"),IF(OR(J264&lt;8,K264&lt;16),0,1),1)*E264*IF(I264&lt;=1,1,1/I264)*IF(OR(A$5="Lietuvos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14.496240000000002</v>
      </c>
    </row>
    <row r="265" spans="1:18">
      <c r="A265" s="38">
        <v>2</v>
      </c>
      <c r="B265" s="47" t="s">
        <v>129</v>
      </c>
      <c r="C265" s="47" t="s">
        <v>117</v>
      </c>
      <c r="D265" s="47" t="s">
        <v>118</v>
      </c>
      <c r="E265" s="47">
        <v>1</v>
      </c>
      <c r="F265" s="47" t="s">
        <v>101</v>
      </c>
      <c r="G265" s="47">
        <v>1</v>
      </c>
      <c r="H265" s="47" t="s">
        <v>119</v>
      </c>
      <c r="I265" s="47"/>
      <c r="J265" s="47">
        <v>27</v>
      </c>
      <c r="K265" s="47"/>
      <c r="L265" s="47">
        <v>4</v>
      </c>
      <c r="M265" s="47" t="s">
        <v>119</v>
      </c>
      <c r="N265" s="4">
        <f t="shared" si="126"/>
        <v>12</v>
      </c>
      <c r="O265" s="11">
        <f t="shared" si="127"/>
        <v>12</v>
      </c>
      <c r="P265" s="5">
        <f t="shared" si="128"/>
        <v>1.224</v>
      </c>
      <c r="Q265" s="13">
        <f t="shared" si="129"/>
        <v>10.199999999999999</v>
      </c>
      <c r="R265" s="12">
        <f t="shared" si="130"/>
        <v>5.3953920000000002</v>
      </c>
    </row>
    <row r="266" spans="1:18">
      <c r="A266" s="38">
        <v>3</v>
      </c>
      <c r="B266" s="47" t="s">
        <v>133</v>
      </c>
      <c r="C266" s="47" t="s">
        <v>117</v>
      </c>
      <c r="D266" s="47" t="s">
        <v>118</v>
      </c>
      <c r="E266" s="47">
        <v>1</v>
      </c>
      <c r="F266" s="47" t="s">
        <v>101</v>
      </c>
      <c r="G266" s="47">
        <v>1</v>
      </c>
      <c r="H266" s="47" t="s">
        <v>119</v>
      </c>
      <c r="I266" s="47"/>
      <c r="J266" s="47">
        <v>27</v>
      </c>
      <c r="K266" s="47"/>
      <c r="L266" s="47">
        <v>26</v>
      </c>
      <c r="M266" s="47" t="s">
        <v>119</v>
      </c>
      <c r="N266" s="4">
        <f t="shared" si="126"/>
        <v>0</v>
      </c>
      <c r="O266" s="11">
        <f t="shared" si="127"/>
        <v>0</v>
      </c>
      <c r="P266" s="5">
        <f t="shared" si="128"/>
        <v>0</v>
      </c>
      <c r="Q266" s="13">
        <f t="shared" si="129"/>
        <v>0</v>
      </c>
      <c r="R266" s="12">
        <f t="shared" si="130"/>
        <v>0</v>
      </c>
    </row>
    <row r="267" spans="1:18">
      <c r="A267" s="38">
        <v>4</v>
      </c>
      <c r="B267" s="47" t="s">
        <v>123</v>
      </c>
      <c r="C267" s="47" t="s">
        <v>117</v>
      </c>
      <c r="D267" s="47" t="s">
        <v>118</v>
      </c>
      <c r="E267" s="47">
        <v>1</v>
      </c>
      <c r="F267" s="47" t="s">
        <v>101</v>
      </c>
      <c r="G267" s="47">
        <v>1</v>
      </c>
      <c r="H267" s="47" t="s">
        <v>119</v>
      </c>
      <c r="I267" s="47"/>
      <c r="J267" s="47">
        <v>36</v>
      </c>
      <c r="K267" s="47"/>
      <c r="L267" s="47">
        <v>2</v>
      </c>
      <c r="M267" s="47" t="s">
        <v>119</v>
      </c>
      <c r="N267" s="4">
        <f t="shared" si="126"/>
        <v>26.04</v>
      </c>
      <c r="O267" s="11">
        <f t="shared" si="127"/>
        <v>26.04</v>
      </c>
      <c r="P267" s="5">
        <f t="shared" si="128"/>
        <v>1.4279999999999999</v>
      </c>
      <c r="Q267" s="13">
        <f t="shared" si="129"/>
        <v>5.4838709677419351</v>
      </c>
      <c r="R267" s="12">
        <f t="shared" si="130"/>
        <v>11.206944000000002</v>
      </c>
    </row>
    <row r="268" spans="1:18">
      <c r="A268" s="38">
        <v>5</v>
      </c>
      <c r="B268" s="47" t="s">
        <v>139</v>
      </c>
      <c r="C268" s="47" t="s">
        <v>117</v>
      </c>
      <c r="D268" s="47" t="s">
        <v>118</v>
      </c>
      <c r="E268" s="47">
        <v>1</v>
      </c>
      <c r="F268" s="47" t="s">
        <v>101</v>
      </c>
      <c r="G268" s="47">
        <v>1</v>
      </c>
      <c r="H268" s="47" t="s">
        <v>119</v>
      </c>
      <c r="I268" s="47"/>
      <c r="J268" s="47">
        <v>36</v>
      </c>
      <c r="K268" s="47"/>
      <c r="L268" s="47">
        <v>25</v>
      </c>
      <c r="M268" s="47" t="s">
        <v>119</v>
      </c>
      <c r="N268" s="4">
        <f t="shared" si="126"/>
        <v>0</v>
      </c>
      <c r="O268" s="11">
        <f t="shared" si="127"/>
        <v>0</v>
      </c>
      <c r="P268" s="5">
        <f t="shared" si="128"/>
        <v>0</v>
      </c>
      <c r="Q268" s="13">
        <f t="shared" si="129"/>
        <v>0</v>
      </c>
      <c r="R268" s="12">
        <f t="shared" si="130"/>
        <v>0</v>
      </c>
    </row>
    <row r="269" spans="1:18">
      <c r="A269" s="38">
        <v>6</v>
      </c>
      <c r="B269" s="47" t="s">
        <v>131</v>
      </c>
      <c r="C269" s="47" t="s">
        <v>117</v>
      </c>
      <c r="D269" s="47" t="s">
        <v>118</v>
      </c>
      <c r="E269" s="47">
        <v>1</v>
      </c>
      <c r="F269" s="47" t="s">
        <v>101</v>
      </c>
      <c r="G269" s="47">
        <v>1</v>
      </c>
      <c r="H269" s="47" t="s">
        <v>119</v>
      </c>
      <c r="I269" s="47"/>
      <c r="J269" s="47">
        <v>36</v>
      </c>
      <c r="K269" s="47"/>
      <c r="L269" s="47">
        <v>30</v>
      </c>
      <c r="M269" s="47" t="s">
        <v>119</v>
      </c>
      <c r="N269" s="4">
        <f t="shared" si="126"/>
        <v>0</v>
      </c>
      <c r="O269" s="11">
        <f t="shared" si="127"/>
        <v>0</v>
      </c>
      <c r="P269" s="5">
        <f t="shared" si="128"/>
        <v>0</v>
      </c>
      <c r="Q269" s="13">
        <f t="shared" si="129"/>
        <v>0</v>
      </c>
      <c r="R269" s="12">
        <f t="shared" si="130"/>
        <v>0</v>
      </c>
    </row>
    <row r="270" spans="1:18">
      <c r="A270" s="38">
        <v>7</v>
      </c>
      <c r="B270" s="47" t="s">
        <v>140</v>
      </c>
      <c r="C270" s="47" t="s">
        <v>125</v>
      </c>
      <c r="D270" s="47" t="s">
        <v>126</v>
      </c>
      <c r="E270" s="47">
        <v>2</v>
      </c>
      <c r="F270" s="47" t="s">
        <v>101</v>
      </c>
      <c r="G270" s="47">
        <v>1</v>
      </c>
      <c r="H270" s="47" t="s">
        <v>119</v>
      </c>
      <c r="I270" s="47"/>
      <c r="J270" s="47">
        <v>15</v>
      </c>
      <c r="K270" s="47"/>
      <c r="L270" s="47">
        <v>3</v>
      </c>
      <c r="M270" s="47" t="s">
        <v>119</v>
      </c>
      <c r="N270" s="4">
        <f t="shared" si="126"/>
        <v>19.3125</v>
      </c>
      <c r="O270" s="11">
        <f t="shared" si="127"/>
        <v>19.3125</v>
      </c>
      <c r="P270" s="5">
        <f t="shared" si="128"/>
        <v>1.224</v>
      </c>
      <c r="Q270" s="13">
        <f t="shared" si="129"/>
        <v>6.3378640776699022</v>
      </c>
      <c r="R270" s="12">
        <f t="shared" si="130"/>
        <v>16.757784000000001</v>
      </c>
    </row>
    <row r="271" spans="1:18">
      <c r="A271" s="38">
        <v>8</v>
      </c>
      <c r="B271" s="47" t="s">
        <v>141</v>
      </c>
      <c r="C271" s="47" t="s">
        <v>137</v>
      </c>
      <c r="D271" s="47" t="s">
        <v>126</v>
      </c>
      <c r="E271" s="47">
        <v>3</v>
      </c>
      <c r="F271" s="47" t="s">
        <v>101</v>
      </c>
      <c r="G271" s="47">
        <v>1</v>
      </c>
      <c r="H271" s="47" t="s">
        <v>119</v>
      </c>
      <c r="I271" s="47"/>
      <c r="J271" s="47">
        <v>7</v>
      </c>
      <c r="K271" s="47"/>
      <c r="L271" s="47">
        <v>6</v>
      </c>
      <c r="M271" s="47" t="s">
        <v>119</v>
      </c>
      <c r="N271" s="4">
        <f t="shared" si="126"/>
        <v>4.375</v>
      </c>
      <c r="O271" s="11">
        <f t="shared" si="127"/>
        <v>4.375</v>
      </c>
      <c r="P271" s="5">
        <f t="shared" si="128"/>
        <v>0.10199999999999999</v>
      </c>
      <c r="Q271" s="13">
        <f t="shared" si="129"/>
        <v>2.3314285714285714</v>
      </c>
      <c r="R271" s="12">
        <f t="shared" si="130"/>
        <v>5.4798480000000005</v>
      </c>
    </row>
    <row r="272" spans="1:18">
      <c r="A272" s="38">
        <v>9</v>
      </c>
      <c r="B272" s="47" t="s">
        <v>142</v>
      </c>
      <c r="C272" s="47" t="s">
        <v>137</v>
      </c>
      <c r="D272" s="47" t="s">
        <v>126</v>
      </c>
      <c r="E272" s="47">
        <v>3</v>
      </c>
      <c r="F272" s="47" t="s">
        <v>101</v>
      </c>
      <c r="G272" s="47">
        <v>1</v>
      </c>
      <c r="H272" s="47" t="s">
        <v>119</v>
      </c>
      <c r="I272" s="47"/>
      <c r="J272" s="47">
        <v>7</v>
      </c>
      <c r="K272" s="47"/>
      <c r="L272" s="47">
        <v>7</v>
      </c>
      <c r="M272" s="47" t="s">
        <v>119</v>
      </c>
      <c r="N272" s="4">
        <f t="shared" si="126"/>
        <v>3.9375</v>
      </c>
      <c r="O272" s="11">
        <f t="shared" si="127"/>
        <v>0</v>
      </c>
      <c r="P272" s="5">
        <f t="shared" si="128"/>
        <v>0</v>
      </c>
      <c r="Q272" s="13">
        <f t="shared" si="129"/>
        <v>0</v>
      </c>
      <c r="R272" s="12">
        <f t="shared" si="130"/>
        <v>0</v>
      </c>
    </row>
    <row r="273" spans="1:18">
      <c r="A273" s="78" t="s">
        <v>3</v>
      </c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80"/>
      <c r="R273" s="12">
        <f>SUM(R264:R272)</f>
        <v>53.336207999999999</v>
      </c>
    </row>
    <row r="274" spans="1:18" ht="15.75">
      <c r="A274" s="24" t="s">
        <v>143</v>
      </c>
      <c r="B274" s="24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9"/>
    </row>
    <row r="275" spans="1:18">
      <c r="A275" s="35" t="s">
        <v>108</v>
      </c>
      <c r="B275" s="35"/>
      <c r="C275" s="35"/>
      <c r="D275" s="35"/>
      <c r="E275" s="35"/>
      <c r="F275" s="35"/>
      <c r="G275" s="35"/>
      <c r="H275" s="35"/>
      <c r="I275" s="35"/>
      <c r="J275" s="18"/>
      <c r="K275" s="18"/>
      <c r="L275" s="18"/>
      <c r="M275" s="18"/>
      <c r="N275" s="18"/>
      <c r="O275" s="18"/>
      <c r="P275" s="18"/>
      <c r="Q275" s="18"/>
      <c r="R275" s="19"/>
    </row>
    <row r="276" spans="1:18" s="10" customFormat="1">
      <c r="A276" s="35"/>
      <c r="B276" s="35"/>
      <c r="C276" s="35"/>
      <c r="D276" s="35"/>
      <c r="E276" s="35"/>
      <c r="F276" s="35"/>
      <c r="G276" s="35"/>
      <c r="H276" s="35"/>
      <c r="I276" s="35"/>
      <c r="J276" s="18"/>
      <c r="K276" s="18"/>
      <c r="L276" s="18"/>
      <c r="M276" s="18"/>
      <c r="N276" s="18"/>
      <c r="O276" s="18"/>
      <c r="P276" s="18"/>
      <c r="Q276" s="18"/>
      <c r="R276" s="19"/>
    </row>
    <row r="277" spans="1:18">
      <c r="A277" s="75" t="s">
        <v>160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39"/>
      <c r="R277" s="10"/>
    </row>
    <row r="278" spans="1:18" ht="18">
      <c r="A278" s="67" t="s">
        <v>109</v>
      </c>
      <c r="B278" s="68"/>
      <c r="C278" s="68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9"/>
      <c r="R278" s="10"/>
    </row>
    <row r="279" spans="1:18">
      <c r="A279" s="65" t="s">
        <v>2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39"/>
      <c r="R279" s="10"/>
    </row>
    <row r="280" spans="1:18">
      <c r="A280" s="49">
        <v>1</v>
      </c>
      <c r="B280" s="47" t="s">
        <v>129</v>
      </c>
      <c r="C280" s="47" t="s">
        <v>144</v>
      </c>
      <c r="D280" s="47" t="s">
        <v>118</v>
      </c>
      <c r="E280" s="47">
        <v>1</v>
      </c>
      <c r="F280" s="47" t="s">
        <v>102</v>
      </c>
      <c r="G280" s="47">
        <v>1</v>
      </c>
      <c r="H280" s="47" t="s">
        <v>119</v>
      </c>
      <c r="I280" s="47"/>
      <c r="J280" s="47">
        <v>46</v>
      </c>
      <c r="K280" s="47"/>
      <c r="L280" s="47">
        <v>17</v>
      </c>
      <c r="M280" s="47" t="s">
        <v>119</v>
      </c>
      <c r="N280" s="4">
        <f t="shared" ref="N280" si="131">(IF(F280="OŽ",IF(L280=1,550.8,IF(L280=2,426.38,IF(L280=3,342.14,IF(L280=4,181.44,IF(L280=5,168.48,IF(L280=6,155.52,IF(L280=7,148.5,IF(L280=8,144,0))))))))+IF(L280&lt;=8,0,IF(L280&lt;=16,137.7,IF(L280&lt;=24,108,IF(L280&lt;=32,80.1,IF(L280&lt;=36,52.2,0)))))-IF(L280&lt;=8,0,IF(L280&lt;=16,(L280-9)*2.754,IF(L280&lt;=24,(L280-17)* 2.754,IF(L280&lt;=32,(L280-25)* 2.754,IF(L280&lt;=36,(L280-33)*2.754,0))))),0)+IF(F280="PČ",IF(L280=1,449,IF(L280=2,314.6,IF(L280=3,238,IF(L280=4,172,IF(L280=5,159,IF(L280=6,145,IF(L280=7,132,IF(L280=8,119,0))))))))+IF(L280&lt;=8,0,IF(L280&lt;=16,88,IF(L280&lt;=24,55,IF(L280&lt;=32,22,0))))-IF(L280&lt;=8,0,IF(L280&lt;=16,(L280-9)*2.245,IF(L280&lt;=24,(L280-17)*2.245,IF(L280&lt;=32,(L280-25)*2.245,0)))),0)+IF(F280="PČneol",IF(L280=1,85,IF(L280=2,64.61,IF(L280=3,50.76,IF(L280=4,16.25,IF(L280=5,15,IF(L280=6,13.75,IF(L280=7,12.5,IF(L280=8,11.25,0))))))))+IF(L280&lt;=8,0,IF(L280&lt;=16,9,0))-IF(L280&lt;=8,0,IF(L280&lt;=16,(L280-9)*0.425,0)),0)+IF(F280="PŽ",IF(L280=1,85,IF(L280=2,59.5,IF(L280=3,45,IF(L280=4,32.5,IF(L280=5,30,IF(L280=6,27.5,IF(L280=7,25,IF(L280=8,22.5,0))))))))+IF(L280&lt;=8,0,IF(L280&lt;=16,19,IF(L280&lt;=24,13,IF(L280&lt;=32,8,0))))-IF(L280&lt;=8,0,IF(L280&lt;=16,(L280-9)*0.425,IF(L280&lt;=24,(L280-17)*0.425,IF(L280&lt;=32,(L280-25)*0.425,0)))),0)+IF(F280="EČ",IF(L280=1,204,IF(L280=2,156.24,IF(L280=3,123.84,IF(L280=4,72,IF(L280=5,66,IF(L280=6,60,IF(L280=7,54,IF(L280=8,48,0))))))))+IF(L280&lt;=8,0,IF(L280&lt;=16,40,IF(L280&lt;=24,25,0)))-IF(L280&lt;=8,0,IF(L280&lt;=16,(L280-9)*1.02,IF(L280&lt;=24,(L280-17)*1.02,0))),0)+IF(F280="EČneol",IF(L280=1,68,IF(L280=2,51.69,IF(L280=3,40.61,IF(L280=4,13,IF(L280=5,12,IF(L280=6,11,IF(L280=7,10,IF(L280=8,9,0)))))))))+IF(F280="EŽ",IF(L280=1,68,IF(L280=2,47.6,IF(L280=3,36,IF(L280=4,18,IF(L280=5,16.5,IF(L280=6,15,IF(L280=7,13.5,IF(L280=8,12,0))))))))+IF(L280&lt;=8,0,IF(L280&lt;=16,10,IF(L280&lt;=24,6,0)))-IF(L280&lt;=8,0,IF(L280&lt;=16,(L280-9)*0.34,IF(L280&lt;=24,(L280-17)*0.34,0))),0)+IF(F280="PT",IF(L280=1,68,IF(L280=2,52.08,IF(L280=3,41.28,IF(L280=4,24,IF(L280=5,22,IF(L280=6,20,IF(L280=7,18,IF(L280=8,16,0))))))))+IF(L280&lt;=8,0,IF(L280&lt;=16,13,IF(L280&lt;=24,9,IF(L280&lt;=32,4,0))))-IF(L280&lt;=8,0,IF(L280&lt;=16,(L280-9)*0.34,IF(L280&lt;=24,(L280-17)*0.34,IF(L280&lt;=32,(L280-25)*0.34,0)))),0)+IF(F280="JOŽ",IF(L280=1,85,IF(L280=2,59.5,IF(L280=3,45,IF(L280=4,32.5,IF(L280=5,30,IF(L280=6,27.5,IF(L280=7,25,IF(L280=8,22.5,0))))))))+IF(L280&lt;=8,0,IF(L280&lt;=16,19,IF(L280&lt;=24,13,0)))-IF(L280&lt;=8,0,IF(L280&lt;=16,(L280-9)*0.425,IF(L280&lt;=24,(L280-17)*0.425,0))),0)+IF(F280="JPČ",IF(L280=1,68,IF(L280=2,47.6,IF(L280=3,36,IF(L280=4,26,IF(L280=5,24,IF(L280=6,22,IF(L280=7,20,IF(L280=8,18,0))))))))+IF(L280&lt;=8,0,IF(L280&lt;=16,13,IF(L280&lt;=24,9,0)))-IF(L280&lt;=8,0,IF(L280&lt;=16,(L280-9)*0.34,IF(L280&lt;=24,(L280-17)*0.34,0))),0)+IF(F280="JEČ",IF(L280=1,34,IF(L280=2,26.04,IF(L280=3,20.6,IF(L280=4,12,IF(L280=5,11,IF(L280=6,10,IF(L280=7,9,IF(L280=8,8,0))))))))+IF(L280&lt;=8,0,IF(L280&lt;=16,6,0))-IF(L280&lt;=8,0,IF(L280&lt;=16,(L280-9)*0.17,0)),0)+IF(F280="JEOF",IF(L280=1,34,IF(L280=2,26.04,IF(L280=3,20.6,IF(L280=4,12,IF(L280=5,11,IF(L280=6,10,IF(L280=7,9,IF(L280=8,8,0))))))))+IF(L280&lt;=8,0,IF(L280&lt;=16,6,0))-IF(L280&lt;=8,0,IF(L280&lt;=16,(L280-9)*0.17,0)),0)+IF(F280="JnPČ",IF(L280=1,51,IF(L280=2,35.7,IF(L280=3,27,IF(L280=4,19.5,IF(L280=5,18,IF(L280=6,16.5,IF(L280=7,15,IF(L280=8,13.5,0))))))))+IF(L280&lt;=8,0,IF(L280&lt;=16,10,0))-IF(L280&lt;=8,0,IF(L280&lt;=16,(L280-9)*0.255,0)),0)+IF(F280="JnEČ",IF(L280=1,25.5,IF(L280=2,19.53,IF(L280=3,15.48,IF(L280=4,9,IF(L280=5,8.25,IF(L280=6,7.5,IF(L280=7,6.75,IF(L280=8,6,0))))))))+IF(L280&lt;=8,0,IF(L280&lt;=16,5,0))-IF(L280&lt;=8,0,IF(L280&lt;=16,(L280-9)*0.1275,0)),0)+IF(F280="JčPČ",IF(L280=1,21.25,IF(L280=2,14.5,IF(L280=3,11.5,IF(L280=4,7,IF(L280=5,6.5,IF(L280=6,6,IF(L280=7,5.5,IF(L280=8,5,0))))))))+IF(L280&lt;=8,0,IF(L280&lt;=16,4,0))-IF(L280&lt;=8,0,IF(L280&lt;=16,(L280-9)*0.10625,0)),0)+IF(F280="JčEČ",IF(L280=1,17,IF(L280=2,13.02,IF(L280=3,10.32,IF(L280=4,6,IF(L280=5,5.5,IF(L280=6,5,IF(L280=7,4.5,IF(L280=8,4,0))))))))+IF(L280&lt;=8,0,IF(L280&lt;=16,3,0))-IF(L280&lt;=8,0,IF(L280&lt;=16,(L280-9)*0.085,0)),0)+IF(F280="NEAK",IF(L280=1,11.48,IF(L280=2,8.79,IF(L280=3,6.97,IF(L280=4,4.05,IF(L280=5,3.71,IF(L280=6,3.38,IF(L280=7,3.04,IF(L280=8,2.7,0))))))))+IF(L280&lt;=8,0,IF(L280&lt;=16,2,IF(L280&lt;=24,1.3,0)))-IF(L280&lt;=8,0,IF(L280&lt;=16,(L280-9)*0.0574,IF(L280&lt;=24,(L280-17)*0.0574,0))),0))*IF(L280&lt;0,1,IF(OR(F280="PČ",F280="PŽ",F280="PT"),IF(J280&lt;32,J280/32,1),1))* IF(L280&lt;0,1,IF(OR(F280="EČ",F280="EŽ",F280="JOŽ",F280="JPČ",F280="NEAK"),IF(J280&lt;24,J280/24,1),1))*IF(L280&lt;0,1,IF(OR(F280="PČneol",F280="JEČ",F280="JEOF",F280="JnPČ",F280="JnEČ",F280="JčPČ",F280="JčEČ"),IF(J280&lt;16,J280/16,1),1))*IF(L280&lt;0,1,IF(F280="EČneol",IF(J280&lt;8,J280/8,1),1))</f>
        <v>0</v>
      </c>
      <c r="O280" s="11">
        <f t="shared" ref="O280" si="132">IF(F280="OŽ",N280,IF(H280="Ne",IF(J280*0.3&lt;J280-L280,N280,0),IF(J280*0.1&lt;J280-L280,N280,0)))</f>
        <v>0</v>
      </c>
      <c r="P280" s="5">
        <f t="shared" ref="P280" si="133">IF(O280=0,0,IF(F280="OŽ",IF(L280&gt;35,0,IF(J280&gt;35,(36-L280)*1.836,((36-L280)-(36-J280))*1.836)),0)+IF(F280="PČ",IF(L280&gt;31,0,IF(J280&gt;31,(32-L280)*1.347,((32-L280)-(32-J280))*1.347)),0)+ IF(F280="PČneol",IF(L280&gt;15,0,IF(J280&gt;15,(16-L280)*0.255,((16-L280)-(16-J280))*0.255)),0)+IF(F280="PŽ",IF(L280&gt;31,0,IF(J280&gt;31,(32-L280)*0.255,((32-L280)-(32-J280))*0.255)),0)+IF(F280="EČ",IF(L280&gt;23,0,IF(J280&gt;23,(24-L280)*0.612,((24-L280)-(24-J280))*0.612)),0)+IF(F280="EČneol",IF(L280&gt;7,0,IF(J280&gt;7,(8-L280)*0.204,((8-L280)-(8-J280))*0.204)),0)+IF(F280="EŽ",IF(L280&gt;23,0,IF(J280&gt;23,(24-L280)*0.204,((24-L280)-(24-J280))*0.204)),0)+IF(F280="PT",IF(L280&gt;31,0,IF(J280&gt;31,(32-L280)*0.204,((32-L280)-(32-J280))*0.204)),0)+IF(F280="JOŽ",IF(L280&gt;23,0,IF(J280&gt;23,(24-L280)*0.255,((24-L280)-(24-J280))*0.255)),0)+IF(F280="JPČ",IF(L280&gt;23,0,IF(J280&gt;23,(24-L280)*0.204,((24-L280)-(24-J280))*0.204)),0)+IF(F280="JEČ",IF(L280&gt;15,0,IF(J280&gt;15,(16-L280)*0.102,((16-L280)-(16-J280))*0.102)),0)+IF(F280="JEOF",IF(L280&gt;15,0,IF(J280&gt;15,(16-L280)*0.102,((16-L280)-(16-J280))*0.102)),0)+IF(F280="JnPČ",IF(L280&gt;15,0,IF(J280&gt;15,(16-L280)*0.153,((16-L280)-(16-J280))*0.153)),0)+IF(F280="JnEČ",IF(L280&gt;15,0,IF(J280&gt;15,(16-L280)*0.0765,((16-L280)-(16-J280))*0.0765)),0)+IF(F280="JčPČ",IF(L280&gt;15,0,IF(J280&gt;15,(16-L280)*0.06375,((16-L280)-(16-J280))*0.06375)),0)+IF(F280="JčEČ",IF(L280&gt;15,0,IF(J280&gt;15,(16-L280)*0.051,((16-L280)-(16-J280))*0.051)),0)+IF(F280="NEAK",IF(L280&gt;23,0,IF(J280&gt;23,(24-L280)*0.03444,((24-L280)-(24-J280))*0.03444)),0))</f>
        <v>0</v>
      </c>
      <c r="Q280" s="13">
        <f t="shared" ref="Q280" si="134">IF(ISERROR(P280*100/N280),0,(P280*100/N280))</f>
        <v>0</v>
      </c>
      <c r="R280" s="12">
        <f t="shared" ref="R280" si="135">IF(Q280&lt;=30,O280+P280,O280+O280*0.3)*IF(G280=1,0.4,IF(G280=2,0.75,IF(G280="1 (kas 4 m. 1 k. nerengiamos)",0.52,1)))*IF(D280="olimpinė",1,IF(M280="Ne",0.5,1))*IF(OR(A$5="Lietuvos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federacija"),IF(OR(J280&lt;8,K280&lt;16),0,1),1)*E280*IF(I280&lt;=1,1,1/I280)*IF(OR(A$5="Lietuvos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281" spans="1:18">
      <c r="A281" s="49">
        <v>2</v>
      </c>
      <c r="B281" s="47" t="s">
        <v>145</v>
      </c>
      <c r="C281" s="47" t="s">
        <v>117</v>
      </c>
      <c r="D281" s="47" t="s">
        <v>118</v>
      </c>
      <c r="E281" s="47">
        <v>1</v>
      </c>
      <c r="F281" s="47" t="s">
        <v>102</v>
      </c>
      <c r="G281" s="47">
        <v>1</v>
      </c>
      <c r="H281" s="47" t="s">
        <v>119</v>
      </c>
      <c r="I281" s="47"/>
      <c r="J281" s="47">
        <v>46</v>
      </c>
      <c r="K281" s="47"/>
      <c r="L281" s="47">
        <v>45</v>
      </c>
      <c r="M281" s="47" t="s">
        <v>119</v>
      </c>
      <c r="N281" s="4">
        <f t="shared" ref="N281:N290" si="136">(IF(F281="OŽ",IF(L281=1,550.8,IF(L281=2,426.38,IF(L281=3,342.14,IF(L281=4,181.44,IF(L281=5,168.48,IF(L281=6,155.52,IF(L281=7,148.5,IF(L281=8,144,0))))))))+IF(L281&lt;=8,0,IF(L281&lt;=16,137.7,IF(L281&lt;=24,108,IF(L281&lt;=32,80.1,IF(L281&lt;=36,52.2,0)))))-IF(L281&lt;=8,0,IF(L281&lt;=16,(L281-9)*2.754,IF(L281&lt;=24,(L281-17)* 2.754,IF(L281&lt;=32,(L281-25)* 2.754,IF(L281&lt;=36,(L281-33)*2.754,0))))),0)+IF(F281="PČ",IF(L281=1,449,IF(L281=2,314.6,IF(L281=3,238,IF(L281=4,172,IF(L281=5,159,IF(L281=6,145,IF(L281=7,132,IF(L281=8,119,0))))))))+IF(L281&lt;=8,0,IF(L281&lt;=16,88,IF(L281&lt;=24,55,IF(L281&lt;=32,22,0))))-IF(L281&lt;=8,0,IF(L281&lt;=16,(L281-9)*2.245,IF(L281&lt;=24,(L281-17)*2.245,IF(L281&lt;=32,(L281-25)*2.245,0)))),0)+IF(F281="PČneol",IF(L281=1,85,IF(L281=2,64.61,IF(L281=3,50.76,IF(L281=4,16.25,IF(L281=5,15,IF(L281=6,13.75,IF(L281=7,12.5,IF(L281=8,11.25,0))))))))+IF(L281&lt;=8,0,IF(L281&lt;=16,9,0))-IF(L281&lt;=8,0,IF(L281&lt;=16,(L281-9)*0.425,0)),0)+IF(F281="PŽ",IF(L281=1,85,IF(L281=2,59.5,IF(L281=3,45,IF(L281=4,32.5,IF(L281=5,30,IF(L281=6,27.5,IF(L281=7,25,IF(L281=8,22.5,0))))))))+IF(L281&lt;=8,0,IF(L281&lt;=16,19,IF(L281&lt;=24,13,IF(L281&lt;=32,8,0))))-IF(L281&lt;=8,0,IF(L281&lt;=16,(L281-9)*0.425,IF(L281&lt;=24,(L281-17)*0.425,IF(L281&lt;=32,(L281-25)*0.425,0)))),0)+IF(F281="EČ",IF(L281=1,204,IF(L281=2,156.24,IF(L281=3,123.84,IF(L281=4,72,IF(L281=5,66,IF(L281=6,60,IF(L281=7,54,IF(L281=8,48,0))))))))+IF(L281&lt;=8,0,IF(L281&lt;=16,40,IF(L281&lt;=24,25,0)))-IF(L281&lt;=8,0,IF(L281&lt;=16,(L281-9)*1.02,IF(L281&lt;=24,(L281-17)*1.02,0))),0)+IF(F281="EČneol",IF(L281=1,68,IF(L281=2,51.69,IF(L281=3,40.61,IF(L281=4,13,IF(L281=5,12,IF(L281=6,11,IF(L281=7,10,IF(L281=8,9,0)))))))))+IF(F281="EŽ",IF(L281=1,68,IF(L281=2,47.6,IF(L281=3,36,IF(L281=4,18,IF(L281=5,16.5,IF(L281=6,15,IF(L281=7,13.5,IF(L281=8,12,0))))))))+IF(L281&lt;=8,0,IF(L281&lt;=16,10,IF(L281&lt;=24,6,0)))-IF(L281&lt;=8,0,IF(L281&lt;=16,(L281-9)*0.34,IF(L281&lt;=24,(L281-17)*0.34,0))),0)+IF(F281="PT",IF(L281=1,68,IF(L281=2,52.08,IF(L281=3,41.28,IF(L281=4,24,IF(L281=5,22,IF(L281=6,20,IF(L281=7,18,IF(L281=8,16,0))))))))+IF(L281&lt;=8,0,IF(L281&lt;=16,13,IF(L281&lt;=24,9,IF(L281&lt;=32,4,0))))-IF(L281&lt;=8,0,IF(L281&lt;=16,(L281-9)*0.34,IF(L281&lt;=24,(L281-17)*0.34,IF(L281&lt;=32,(L281-25)*0.34,0)))),0)+IF(F281="JOŽ",IF(L281=1,85,IF(L281=2,59.5,IF(L281=3,45,IF(L281=4,32.5,IF(L281=5,30,IF(L281=6,27.5,IF(L281=7,25,IF(L281=8,22.5,0))))))))+IF(L281&lt;=8,0,IF(L281&lt;=16,19,IF(L281&lt;=24,13,0)))-IF(L281&lt;=8,0,IF(L281&lt;=16,(L281-9)*0.425,IF(L281&lt;=24,(L281-17)*0.425,0))),0)+IF(F281="JPČ",IF(L281=1,68,IF(L281=2,47.6,IF(L281=3,36,IF(L281=4,26,IF(L281=5,24,IF(L281=6,22,IF(L281=7,20,IF(L281=8,18,0))))))))+IF(L281&lt;=8,0,IF(L281&lt;=16,13,IF(L281&lt;=24,9,0)))-IF(L281&lt;=8,0,IF(L281&lt;=16,(L281-9)*0.34,IF(L281&lt;=24,(L281-17)*0.34,0))),0)+IF(F281="JEČ",IF(L281=1,34,IF(L281=2,26.04,IF(L281=3,20.6,IF(L281=4,12,IF(L281=5,11,IF(L281=6,10,IF(L281=7,9,IF(L281=8,8,0))))))))+IF(L281&lt;=8,0,IF(L281&lt;=16,6,0))-IF(L281&lt;=8,0,IF(L281&lt;=16,(L281-9)*0.17,0)),0)+IF(F281="JEOF",IF(L281=1,34,IF(L281=2,26.04,IF(L281=3,20.6,IF(L281=4,12,IF(L281=5,11,IF(L281=6,10,IF(L281=7,9,IF(L281=8,8,0))))))))+IF(L281&lt;=8,0,IF(L281&lt;=16,6,0))-IF(L281&lt;=8,0,IF(L281&lt;=16,(L281-9)*0.17,0)),0)+IF(F281="JnPČ",IF(L281=1,51,IF(L281=2,35.7,IF(L281=3,27,IF(L281=4,19.5,IF(L281=5,18,IF(L281=6,16.5,IF(L281=7,15,IF(L281=8,13.5,0))))))))+IF(L281&lt;=8,0,IF(L281&lt;=16,10,0))-IF(L281&lt;=8,0,IF(L281&lt;=16,(L281-9)*0.255,0)),0)+IF(F281="JnEČ",IF(L281=1,25.5,IF(L281=2,19.53,IF(L281=3,15.48,IF(L281=4,9,IF(L281=5,8.25,IF(L281=6,7.5,IF(L281=7,6.75,IF(L281=8,6,0))))))))+IF(L281&lt;=8,0,IF(L281&lt;=16,5,0))-IF(L281&lt;=8,0,IF(L281&lt;=16,(L281-9)*0.1275,0)),0)+IF(F281="JčPČ",IF(L281=1,21.25,IF(L281=2,14.5,IF(L281=3,11.5,IF(L281=4,7,IF(L281=5,6.5,IF(L281=6,6,IF(L281=7,5.5,IF(L281=8,5,0))))))))+IF(L281&lt;=8,0,IF(L281&lt;=16,4,0))-IF(L281&lt;=8,0,IF(L281&lt;=16,(L281-9)*0.10625,0)),0)+IF(F281="JčEČ",IF(L281=1,17,IF(L281=2,13.02,IF(L281=3,10.32,IF(L281=4,6,IF(L281=5,5.5,IF(L281=6,5,IF(L281=7,4.5,IF(L281=8,4,0))))))))+IF(L281&lt;=8,0,IF(L281&lt;=16,3,0))-IF(L281&lt;=8,0,IF(L281&lt;=16,(L281-9)*0.085,0)),0)+IF(F281="NEAK",IF(L281=1,11.48,IF(L281=2,8.79,IF(L281=3,6.97,IF(L281=4,4.05,IF(L281=5,3.71,IF(L281=6,3.38,IF(L281=7,3.04,IF(L281=8,2.7,0))))))))+IF(L281&lt;=8,0,IF(L281&lt;=16,2,IF(L281&lt;=24,1.3,0)))-IF(L281&lt;=8,0,IF(L281&lt;=16,(L281-9)*0.0574,IF(L281&lt;=24,(L281-17)*0.0574,0))),0))*IF(L281&lt;0,1,IF(OR(F281="PČ",F281="PŽ",F281="PT"),IF(J281&lt;32,J281/32,1),1))* IF(L281&lt;0,1,IF(OR(F281="EČ",F281="EŽ",F281="JOŽ",F281="JPČ",F281="NEAK"),IF(J281&lt;24,J281/24,1),1))*IF(L281&lt;0,1,IF(OR(F281="PČneol",F281="JEČ",F281="JEOF",F281="JnPČ",F281="JnEČ",F281="JčPČ",F281="JčEČ"),IF(J281&lt;16,J281/16,1),1))*IF(L281&lt;0,1,IF(F281="EČneol",IF(J281&lt;8,J281/8,1),1))</f>
        <v>0</v>
      </c>
      <c r="O281" s="11">
        <f t="shared" ref="O281:O290" si="137">IF(F281="OŽ",N281,IF(H281="Ne",IF(J281*0.3&lt;J281-L281,N281,0),IF(J281*0.1&lt;J281-L281,N281,0)))</f>
        <v>0</v>
      </c>
      <c r="P281" s="5">
        <f t="shared" ref="P281:P290" si="138">IF(O281=0,0,IF(F281="OŽ",IF(L281&gt;35,0,IF(J281&gt;35,(36-L281)*1.836,((36-L281)-(36-J281))*1.836)),0)+IF(F281="PČ",IF(L281&gt;31,0,IF(J281&gt;31,(32-L281)*1.347,((32-L281)-(32-J281))*1.347)),0)+ IF(F281="PČneol",IF(L281&gt;15,0,IF(J281&gt;15,(16-L281)*0.255,((16-L281)-(16-J281))*0.255)),0)+IF(F281="PŽ",IF(L281&gt;31,0,IF(J281&gt;31,(32-L281)*0.255,((32-L281)-(32-J281))*0.255)),0)+IF(F281="EČ",IF(L281&gt;23,0,IF(J281&gt;23,(24-L281)*0.612,((24-L281)-(24-J281))*0.612)),0)+IF(F281="EČneol",IF(L281&gt;7,0,IF(J281&gt;7,(8-L281)*0.204,((8-L281)-(8-J281))*0.204)),0)+IF(F281="EŽ",IF(L281&gt;23,0,IF(J281&gt;23,(24-L281)*0.204,((24-L281)-(24-J281))*0.204)),0)+IF(F281="PT",IF(L281&gt;31,0,IF(J281&gt;31,(32-L281)*0.204,((32-L281)-(32-J281))*0.204)),0)+IF(F281="JOŽ",IF(L281&gt;23,0,IF(J281&gt;23,(24-L281)*0.255,((24-L281)-(24-J281))*0.255)),0)+IF(F281="JPČ",IF(L281&gt;23,0,IF(J281&gt;23,(24-L281)*0.204,((24-L281)-(24-J281))*0.204)),0)+IF(F281="JEČ",IF(L281&gt;15,0,IF(J281&gt;15,(16-L281)*0.102,((16-L281)-(16-J281))*0.102)),0)+IF(F281="JEOF",IF(L281&gt;15,0,IF(J281&gt;15,(16-L281)*0.102,((16-L281)-(16-J281))*0.102)),0)+IF(F281="JnPČ",IF(L281&gt;15,0,IF(J281&gt;15,(16-L281)*0.153,((16-L281)-(16-J281))*0.153)),0)+IF(F281="JnEČ",IF(L281&gt;15,0,IF(J281&gt;15,(16-L281)*0.0765,((16-L281)-(16-J281))*0.0765)),0)+IF(F281="JčPČ",IF(L281&gt;15,0,IF(J281&gt;15,(16-L281)*0.06375,((16-L281)-(16-J281))*0.06375)),0)+IF(F281="JčEČ",IF(L281&gt;15,0,IF(J281&gt;15,(16-L281)*0.051,((16-L281)-(16-J281))*0.051)),0)+IF(F281="NEAK",IF(L281&gt;23,0,IF(J281&gt;23,(24-L281)*0.03444,((24-L281)-(24-J281))*0.03444)),0))</f>
        <v>0</v>
      </c>
      <c r="Q281" s="13">
        <f t="shared" ref="Q281:Q290" si="139">IF(ISERROR(P281*100/N281),0,(P281*100/N281))</f>
        <v>0</v>
      </c>
      <c r="R281" s="12">
        <f t="shared" ref="R281:R290" si="140">IF(Q281&lt;=30,O281+P281,O281+O281*0.3)*IF(G281=1,0.4,IF(G281=2,0.75,IF(G281="1 (kas 4 m. 1 k. nerengiamos)",0.52,1)))*IF(D281="olimpinė",1,IF(M281="Ne",0.5,1))*IF(OR(A$5="Lietuvos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federacija"),IF(OR(J281&lt;8,K281&lt;16),0,1),1)*E281*IF(I281&lt;=1,1,1/I281)*IF(OR(A$5="Lietuvos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</row>
    <row r="282" spans="1:18">
      <c r="A282" s="49">
        <v>3</v>
      </c>
      <c r="B282" s="47" t="s">
        <v>146</v>
      </c>
      <c r="C282" s="47" t="s">
        <v>117</v>
      </c>
      <c r="D282" s="47" t="s">
        <v>118</v>
      </c>
      <c r="E282" s="47">
        <v>1</v>
      </c>
      <c r="F282" s="47" t="s">
        <v>102</v>
      </c>
      <c r="G282" s="47">
        <v>1</v>
      </c>
      <c r="H282" s="47" t="s">
        <v>119</v>
      </c>
      <c r="I282" s="47"/>
      <c r="J282" s="47">
        <v>46</v>
      </c>
      <c r="K282" s="47"/>
      <c r="L282" s="47">
        <v>38</v>
      </c>
      <c r="M282" s="47" t="s">
        <v>119</v>
      </c>
      <c r="N282" s="4">
        <f t="shared" si="136"/>
        <v>0</v>
      </c>
      <c r="O282" s="11">
        <f t="shared" si="137"/>
        <v>0</v>
      </c>
      <c r="P282" s="5">
        <f t="shared" si="138"/>
        <v>0</v>
      </c>
      <c r="Q282" s="13">
        <f t="shared" si="139"/>
        <v>0</v>
      </c>
      <c r="R282" s="12">
        <f t="shared" si="140"/>
        <v>0</v>
      </c>
    </row>
    <row r="283" spans="1:18">
      <c r="A283" s="49">
        <v>4</v>
      </c>
      <c r="B283" s="47" t="s">
        <v>147</v>
      </c>
      <c r="C283" s="47" t="s">
        <v>117</v>
      </c>
      <c r="D283" s="47" t="s">
        <v>118</v>
      </c>
      <c r="E283" s="47">
        <v>1</v>
      </c>
      <c r="F283" s="47" t="s">
        <v>102</v>
      </c>
      <c r="G283" s="47">
        <v>1</v>
      </c>
      <c r="H283" s="47" t="s">
        <v>119</v>
      </c>
      <c r="I283" s="47"/>
      <c r="J283" s="47">
        <v>46</v>
      </c>
      <c r="K283" s="47"/>
      <c r="L283" s="47">
        <v>46</v>
      </c>
      <c r="M283" s="47" t="s">
        <v>119</v>
      </c>
      <c r="N283" s="4">
        <f t="shared" si="136"/>
        <v>0</v>
      </c>
      <c r="O283" s="11">
        <f t="shared" si="137"/>
        <v>0</v>
      </c>
      <c r="P283" s="5">
        <f t="shared" si="138"/>
        <v>0</v>
      </c>
      <c r="Q283" s="13">
        <f t="shared" si="139"/>
        <v>0</v>
      </c>
      <c r="R283" s="12">
        <f t="shared" si="140"/>
        <v>0</v>
      </c>
    </row>
    <row r="284" spans="1:18">
      <c r="A284" s="49">
        <v>5</v>
      </c>
      <c r="B284" s="47" t="s">
        <v>131</v>
      </c>
      <c r="C284" s="47" t="s">
        <v>117</v>
      </c>
      <c r="D284" s="47" t="s">
        <v>118</v>
      </c>
      <c r="E284" s="47">
        <v>1</v>
      </c>
      <c r="F284" s="47" t="s">
        <v>102</v>
      </c>
      <c r="G284" s="47">
        <v>1</v>
      </c>
      <c r="H284" s="47" t="s">
        <v>119</v>
      </c>
      <c r="I284" s="47"/>
      <c r="J284" s="47">
        <v>55</v>
      </c>
      <c r="K284" s="47"/>
      <c r="L284" s="47">
        <v>35</v>
      </c>
      <c r="M284" s="47" t="s">
        <v>119</v>
      </c>
      <c r="N284" s="4">
        <f t="shared" si="136"/>
        <v>0</v>
      </c>
      <c r="O284" s="11">
        <f t="shared" si="137"/>
        <v>0</v>
      </c>
      <c r="P284" s="5">
        <f t="shared" si="138"/>
        <v>0</v>
      </c>
      <c r="Q284" s="13">
        <f t="shared" si="139"/>
        <v>0</v>
      </c>
      <c r="R284" s="12">
        <f t="shared" si="140"/>
        <v>0</v>
      </c>
    </row>
    <row r="285" spans="1:18">
      <c r="A285" s="49">
        <v>6</v>
      </c>
      <c r="B285" s="47" t="s">
        <v>148</v>
      </c>
      <c r="C285" s="47" t="s">
        <v>117</v>
      </c>
      <c r="D285" s="47" t="s">
        <v>118</v>
      </c>
      <c r="E285" s="47">
        <v>1</v>
      </c>
      <c r="F285" s="47" t="s">
        <v>102</v>
      </c>
      <c r="G285" s="47">
        <v>1</v>
      </c>
      <c r="H285" s="47" t="s">
        <v>119</v>
      </c>
      <c r="I285" s="47"/>
      <c r="J285" s="47">
        <v>55</v>
      </c>
      <c r="K285" s="47"/>
      <c r="L285" s="47">
        <v>44</v>
      </c>
      <c r="M285" s="47" t="s">
        <v>119</v>
      </c>
      <c r="N285" s="4">
        <f t="shared" si="136"/>
        <v>0</v>
      </c>
      <c r="O285" s="11">
        <f t="shared" si="137"/>
        <v>0</v>
      </c>
      <c r="P285" s="5">
        <f t="shared" si="138"/>
        <v>0</v>
      </c>
      <c r="Q285" s="13">
        <f t="shared" si="139"/>
        <v>0</v>
      </c>
      <c r="R285" s="12">
        <f t="shared" si="140"/>
        <v>0</v>
      </c>
    </row>
    <row r="286" spans="1:18">
      <c r="A286" s="49">
        <v>7</v>
      </c>
      <c r="B286" s="47" t="s">
        <v>149</v>
      </c>
      <c r="C286" s="47" t="s">
        <v>117</v>
      </c>
      <c r="D286" s="47" t="s">
        <v>118</v>
      </c>
      <c r="E286" s="47">
        <v>1</v>
      </c>
      <c r="F286" s="47" t="s">
        <v>102</v>
      </c>
      <c r="G286" s="47">
        <v>1</v>
      </c>
      <c r="H286" s="47" t="s">
        <v>119</v>
      </c>
      <c r="I286" s="47"/>
      <c r="J286" s="47">
        <v>55</v>
      </c>
      <c r="K286" s="47"/>
      <c r="L286" s="47">
        <v>52</v>
      </c>
      <c r="M286" s="47" t="s">
        <v>119</v>
      </c>
      <c r="N286" s="4">
        <f t="shared" si="136"/>
        <v>0</v>
      </c>
      <c r="O286" s="11">
        <f t="shared" si="137"/>
        <v>0</v>
      </c>
      <c r="P286" s="5">
        <f t="shared" si="138"/>
        <v>0</v>
      </c>
      <c r="Q286" s="13">
        <f t="shared" si="139"/>
        <v>0</v>
      </c>
      <c r="R286" s="12">
        <f t="shared" si="140"/>
        <v>0</v>
      </c>
    </row>
    <row r="287" spans="1:18">
      <c r="A287" s="49">
        <v>8</v>
      </c>
      <c r="B287" s="47" t="s">
        <v>150</v>
      </c>
      <c r="C287" s="47" t="s">
        <v>117</v>
      </c>
      <c r="D287" s="47" t="s">
        <v>118</v>
      </c>
      <c r="E287" s="47">
        <v>1</v>
      </c>
      <c r="F287" s="47" t="s">
        <v>102</v>
      </c>
      <c r="G287" s="47">
        <v>1</v>
      </c>
      <c r="H287" s="47" t="s">
        <v>119</v>
      </c>
      <c r="I287" s="47"/>
      <c r="J287" s="47">
        <v>55</v>
      </c>
      <c r="K287" s="47"/>
      <c r="L287" s="47">
        <v>54</v>
      </c>
      <c r="M287" s="47" t="s">
        <v>119</v>
      </c>
      <c r="N287" s="4">
        <f t="shared" si="136"/>
        <v>0</v>
      </c>
      <c r="O287" s="11">
        <f t="shared" si="137"/>
        <v>0</v>
      </c>
      <c r="P287" s="5">
        <f t="shared" si="138"/>
        <v>0</v>
      </c>
      <c r="Q287" s="13">
        <f t="shared" si="139"/>
        <v>0</v>
      </c>
      <c r="R287" s="12">
        <f t="shared" si="140"/>
        <v>0</v>
      </c>
    </row>
    <row r="288" spans="1:18">
      <c r="A288" s="49">
        <v>9</v>
      </c>
      <c r="B288" s="47" t="s">
        <v>151</v>
      </c>
      <c r="C288" s="47" t="s">
        <v>125</v>
      </c>
      <c r="D288" s="47" t="s">
        <v>126</v>
      </c>
      <c r="E288" s="47">
        <v>2</v>
      </c>
      <c r="F288" s="47" t="s">
        <v>102</v>
      </c>
      <c r="G288" s="47">
        <v>1</v>
      </c>
      <c r="H288" s="47" t="s">
        <v>119</v>
      </c>
      <c r="I288" s="47"/>
      <c r="J288" s="47">
        <v>15</v>
      </c>
      <c r="K288" s="47"/>
      <c r="L288" s="47">
        <v>10</v>
      </c>
      <c r="M288" s="47" t="s">
        <v>119</v>
      </c>
      <c r="N288" s="4">
        <f t="shared" si="136"/>
        <v>4.5679687499999995</v>
      </c>
      <c r="O288" s="11">
        <f t="shared" si="137"/>
        <v>4.5679687499999995</v>
      </c>
      <c r="P288" s="5">
        <f t="shared" si="138"/>
        <v>0.38250000000000001</v>
      </c>
      <c r="Q288" s="13">
        <f t="shared" si="139"/>
        <v>8.3735248845561845</v>
      </c>
      <c r="R288" s="12">
        <f t="shared" si="140"/>
        <v>4.0395824999999999</v>
      </c>
    </row>
    <row r="289" spans="1:18">
      <c r="A289" s="49">
        <v>10</v>
      </c>
      <c r="B289" s="47" t="s">
        <v>152</v>
      </c>
      <c r="C289" s="47" t="s">
        <v>134</v>
      </c>
      <c r="D289" s="47" t="s">
        <v>126</v>
      </c>
      <c r="E289" s="47">
        <v>2</v>
      </c>
      <c r="F289" s="47" t="s">
        <v>102</v>
      </c>
      <c r="G289" s="47">
        <v>1</v>
      </c>
      <c r="H289" s="47" t="s">
        <v>119</v>
      </c>
      <c r="I289" s="47"/>
      <c r="J289" s="47">
        <v>13</v>
      </c>
      <c r="K289" s="47"/>
      <c r="L289" s="47">
        <v>9</v>
      </c>
      <c r="M289" s="47" t="s">
        <v>119</v>
      </c>
      <c r="N289" s="4">
        <f t="shared" si="136"/>
        <v>4.0625</v>
      </c>
      <c r="O289" s="11">
        <f t="shared" si="137"/>
        <v>4.0625</v>
      </c>
      <c r="P289" s="5">
        <f t="shared" si="138"/>
        <v>0.30599999999999999</v>
      </c>
      <c r="Q289" s="13">
        <f t="shared" si="139"/>
        <v>7.5323076923076915</v>
      </c>
      <c r="R289" s="12">
        <f t="shared" si="140"/>
        <v>3.5646960000000001</v>
      </c>
    </row>
    <row r="290" spans="1:18" s="10" customFormat="1">
      <c r="A290" s="48"/>
      <c r="B290" s="47" t="s">
        <v>135</v>
      </c>
      <c r="C290" s="47" t="s">
        <v>134</v>
      </c>
      <c r="D290" s="47" t="s">
        <v>126</v>
      </c>
      <c r="E290" s="47">
        <v>2</v>
      </c>
      <c r="F290" s="47" t="s">
        <v>102</v>
      </c>
      <c r="G290" s="47">
        <v>1</v>
      </c>
      <c r="H290" s="47" t="s">
        <v>119</v>
      </c>
      <c r="I290" s="47"/>
      <c r="J290" s="47">
        <v>10</v>
      </c>
      <c r="K290" s="47"/>
      <c r="L290" s="47">
        <v>8</v>
      </c>
      <c r="M290" s="47" t="s">
        <v>119</v>
      </c>
      <c r="N290" s="4">
        <f t="shared" si="136"/>
        <v>3.75</v>
      </c>
      <c r="O290" s="11">
        <f t="shared" si="137"/>
        <v>3.75</v>
      </c>
      <c r="P290" s="5">
        <f t="shared" si="138"/>
        <v>0.153</v>
      </c>
      <c r="Q290" s="13">
        <f t="shared" si="139"/>
        <v>4.08</v>
      </c>
      <c r="R290" s="12">
        <f t="shared" si="140"/>
        <v>3.1848480000000006</v>
      </c>
    </row>
    <row r="291" spans="1:18">
      <c r="A291" s="78" t="s">
        <v>3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80"/>
      <c r="R291" s="12">
        <f>SUM(R280:R290)</f>
        <v>10.7891265</v>
      </c>
    </row>
    <row r="292" spans="1:18" ht="15.75">
      <c r="A292" s="24" t="s">
        <v>153</v>
      </c>
      <c r="B292" s="24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9"/>
    </row>
    <row r="293" spans="1:18">
      <c r="A293" s="35" t="s">
        <v>108</v>
      </c>
      <c r="B293" s="35"/>
      <c r="C293" s="35"/>
      <c r="D293" s="35"/>
      <c r="E293" s="35"/>
      <c r="F293" s="35"/>
      <c r="G293" s="35"/>
      <c r="H293" s="35"/>
      <c r="I293" s="35"/>
      <c r="J293" s="18"/>
      <c r="K293" s="18"/>
      <c r="L293" s="18"/>
      <c r="M293" s="18"/>
      <c r="N293" s="18"/>
      <c r="O293" s="18"/>
      <c r="P293" s="18"/>
      <c r="Q293" s="18"/>
      <c r="R293" s="19"/>
    </row>
    <row r="294" spans="1:18" s="10" customFormat="1">
      <c r="A294" s="35"/>
      <c r="B294" s="35"/>
      <c r="C294" s="35"/>
      <c r="D294" s="35"/>
      <c r="E294" s="35"/>
      <c r="F294" s="35"/>
      <c r="G294" s="35"/>
      <c r="H294" s="35"/>
      <c r="I294" s="35"/>
      <c r="J294" s="18"/>
      <c r="K294" s="18"/>
      <c r="L294" s="18"/>
      <c r="M294" s="18"/>
      <c r="N294" s="18"/>
      <c r="O294" s="18"/>
      <c r="P294" s="18"/>
      <c r="Q294" s="18"/>
      <c r="R294" s="19"/>
    </row>
    <row r="295" spans="1:18">
      <c r="A295" s="35"/>
      <c r="B295" s="35"/>
      <c r="C295" s="35"/>
      <c r="D295" s="35"/>
      <c r="E295" s="35"/>
      <c r="F295" s="35"/>
      <c r="G295" s="35"/>
      <c r="H295" s="35"/>
      <c r="I295" s="35"/>
      <c r="J295" s="18"/>
      <c r="K295" s="18"/>
      <c r="L295" s="18"/>
      <c r="M295" s="18"/>
      <c r="N295" s="18"/>
      <c r="O295" s="18"/>
      <c r="P295" s="18"/>
      <c r="Q295" s="18"/>
      <c r="R295" s="19"/>
    </row>
    <row r="296" spans="1:18">
      <c r="A296" s="83" t="s">
        <v>1</v>
      </c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5"/>
      <c r="R296" s="73">
        <f>SUM(R25+R33+R40+R51+R61+R75+R85+R92+R99+R107+R113+R123+R134+R144+R154+R162+R170+R182+R193+R202+R213+R224+R233+R244+R257+R273+R291)</f>
        <v>1514.1369005000001</v>
      </c>
    </row>
    <row r="297" spans="1:18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8"/>
      <c r="R297" s="74"/>
    </row>
    <row r="298" spans="1: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7"/>
      <c r="O298" s="7"/>
      <c r="P298" s="7"/>
      <c r="Q298" s="7"/>
      <c r="R298" s="8"/>
    </row>
    <row r="299" spans="1:18" ht="15.75">
      <c r="A299" s="82" t="s">
        <v>115</v>
      </c>
      <c r="B299" s="82"/>
      <c r="C299" s="82"/>
      <c r="D299" s="82"/>
      <c r="E299" s="82"/>
      <c r="F299" s="10"/>
      <c r="G299" s="10"/>
      <c r="H299" s="10"/>
      <c r="J299" s="10"/>
      <c r="L299" s="10"/>
      <c r="M299" s="10"/>
      <c r="R299" s="10"/>
    </row>
    <row r="300" spans="1:18" ht="15.75">
      <c r="A300" s="37"/>
      <c r="B300" s="37"/>
      <c r="C300" s="37"/>
      <c r="D300" s="37"/>
      <c r="E300" s="37"/>
      <c r="F300" s="10"/>
      <c r="G300" s="10"/>
      <c r="H300" s="10"/>
      <c r="J300" s="10"/>
      <c r="L300" s="10"/>
      <c r="M300" s="10"/>
      <c r="R300" s="10"/>
    </row>
    <row r="301" spans="1:18" ht="15.75">
      <c r="A301" s="37"/>
      <c r="B301" s="37"/>
      <c r="C301" s="37"/>
      <c r="D301" s="37"/>
      <c r="E301" s="37"/>
      <c r="F301" s="10"/>
      <c r="G301" s="10"/>
      <c r="H301" s="10"/>
      <c r="J301" s="10"/>
      <c r="L301" s="10"/>
      <c r="M301" s="10"/>
      <c r="R301" s="10"/>
    </row>
    <row r="302" spans="1:18" ht="15.75">
      <c r="A302" s="37"/>
      <c r="B302" s="37"/>
      <c r="C302" s="37"/>
      <c r="D302" s="37"/>
      <c r="E302" s="37"/>
      <c r="F302" s="10"/>
      <c r="G302" s="10"/>
      <c r="H302" s="10"/>
      <c r="J302" s="10"/>
      <c r="L302" s="10"/>
      <c r="M302" s="10"/>
      <c r="R302" s="10"/>
    </row>
    <row r="303" spans="1:18" ht="15.75">
      <c r="A303" s="24" t="s">
        <v>90</v>
      </c>
      <c r="B303"/>
      <c r="C303"/>
      <c r="D303"/>
      <c r="E303"/>
      <c r="F303" s="14"/>
      <c r="G303" s="14"/>
      <c r="H303" s="10"/>
      <c r="J303" s="10"/>
      <c r="L303" s="10"/>
      <c r="M303" s="10"/>
      <c r="R303" s="10"/>
    </row>
    <row r="304" spans="1:18">
      <c r="A304"/>
      <c r="B304"/>
      <c r="C304"/>
      <c r="D304"/>
      <c r="E304"/>
      <c r="F304" s="14"/>
      <c r="G304" s="14"/>
      <c r="H304" s="10"/>
      <c r="J304" s="10"/>
      <c r="L304" s="10"/>
      <c r="M304" s="10"/>
      <c r="R304" s="10"/>
    </row>
    <row r="305" spans="1:18" ht="15.75">
      <c r="A305" s="24" t="s">
        <v>91</v>
      </c>
      <c r="B305" t="s">
        <v>162</v>
      </c>
      <c r="C305"/>
      <c r="D305"/>
      <c r="E305"/>
      <c r="F305" s="14"/>
      <c r="G305" s="14"/>
      <c r="H305" s="10"/>
      <c r="I305" s="10" t="s">
        <v>163</v>
      </c>
      <c r="J305" s="10"/>
      <c r="L305" s="10"/>
      <c r="M305" s="10"/>
      <c r="R305" s="10"/>
    </row>
    <row r="306" spans="1:18" ht="15.75">
      <c r="A306" s="25" t="s">
        <v>92</v>
      </c>
      <c r="B306"/>
      <c r="C306"/>
      <c r="D306"/>
      <c r="E306"/>
      <c r="F306" s="14"/>
      <c r="G306" s="14"/>
      <c r="H306" s="10"/>
      <c r="J306" s="10"/>
      <c r="L306" s="10"/>
      <c r="M306" s="10"/>
      <c r="R306" s="10"/>
    </row>
    <row r="307" spans="1:18">
      <c r="A307" s="25" t="s">
        <v>93</v>
      </c>
      <c r="B307"/>
      <c r="C307"/>
      <c r="D307"/>
      <c r="E307"/>
      <c r="F307" s="14"/>
      <c r="G307" s="14"/>
      <c r="H307" s="10"/>
      <c r="J307" s="10"/>
      <c r="L307" s="10"/>
      <c r="M307" s="10"/>
      <c r="R307" s="10"/>
    </row>
    <row r="308" spans="1:18">
      <c r="A308" s="10"/>
      <c r="B308" s="10"/>
      <c r="C308" s="10"/>
      <c r="D308" s="10"/>
      <c r="E308" s="10"/>
      <c r="F308" s="10"/>
      <c r="G308" s="10"/>
      <c r="H308" s="10"/>
      <c r="J308" s="10"/>
      <c r="L308" s="10"/>
      <c r="M308" s="10"/>
      <c r="R308" s="10"/>
    </row>
  </sheetData>
  <mergeCells count="120">
    <mergeCell ref="A5:Q5"/>
    <mergeCell ref="N14:N15"/>
    <mergeCell ref="O14:O15"/>
    <mergeCell ref="F13:O13"/>
    <mergeCell ref="A6:Q6"/>
    <mergeCell ref="F14:F15"/>
    <mergeCell ref="J14:J15"/>
    <mergeCell ref="L14:L15"/>
    <mergeCell ref="P13:P15"/>
    <mergeCell ref="C13:C15"/>
    <mergeCell ref="I14:I15"/>
    <mergeCell ref="K14:K15"/>
    <mergeCell ref="B7:H7"/>
    <mergeCell ref="B8:D8"/>
    <mergeCell ref="A11:R11"/>
    <mergeCell ref="R13:R15"/>
    <mergeCell ref="A13:A15"/>
    <mergeCell ref="B13:B15"/>
    <mergeCell ref="D13:D15"/>
    <mergeCell ref="G14:G15"/>
    <mergeCell ref="E13:E15"/>
    <mergeCell ref="M14:M15"/>
    <mergeCell ref="H14:H15"/>
    <mergeCell ref="Q13:Q15"/>
    <mergeCell ref="A17:P17"/>
    <mergeCell ref="A18:P18"/>
    <mergeCell ref="A25:Q25"/>
    <mergeCell ref="A26:P26"/>
    <mergeCell ref="A27:P27"/>
    <mergeCell ref="A33:Q33"/>
    <mergeCell ref="A299:E299"/>
    <mergeCell ref="A291:Q291"/>
    <mergeCell ref="A296:Q297"/>
    <mergeCell ref="A230:C230"/>
    <mergeCell ref="A240:C240"/>
    <mergeCell ref="A231:P231"/>
    <mergeCell ref="A233:Q233"/>
    <mergeCell ref="A239:P239"/>
    <mergeCell ref="A241:P241"/>
    <mergeCell ref="A244:Q244"/>
    <mergeCell ref="A51:Q51"/>
    <mergeCell ref="A53:P53"/>
    <mergeCell ref="A54:P54"/>
    <mergeCell ref="A61:Q61"/>
    <mergeCell ref="A63:P63"/>
    <mergeCell ref="A35:P35"/>
    <mergeCell ref="A36:P36"/>
    <mergeCell ref="A40:Q40"/>
    <mergeCell ref="R296:R297"/>
    <mergeCell ref="A224:Q224"/>
    <mergeCell ref="A215:P215"/>
    <mergeCell ref="A229:P229"/>
    <mergeCell ref="A277:P277"/>
    <mergeCell ref="A278:C278"/>
    <mergeCell ref="A261:P261"/>
    <mergeCell ref="A262:C262"/>
    <mergeCell ref="A263:P263"/>
    <mergeCell ref="A273:Q273"/>
    <mergeCell ref="A279:P279"/>
    <mergeCell ref="A248:P248"/>
    <mergeCell ref="A249:C249"/>
    <mergeCell ref="A250:P250"/>
    <mergeCell ref="A257:Q257"/>
    <mergeCell ref="A216:C216"/>
    <mergeCell ref="A92:Q92"/>
    <mergeCell ref="A93:P93"/>
    <mergeCell ref="A94:P94"/>
    <mergeCell ref="A99:Q99"/>
    <mergeCell ref="A100:P100"/>
    <mergeCell ref="A42:P42"/>
    <mergeCell ref="A43:P43"/>
    <mergeCell ref="A77:P77"/>
    <mergeCell ref="A78:P78"/>
    <mergeCell ref="A85:Q85"/>
    <mergeCell ref="A86:P86"/>
    <mergeCell ref="A87:P87"/>
    <mergeCell ref="A64:P64"/>
    <mergeCell ref="A75:Q75"/>
    <mergeCell ref="A123:Q123"/>
    <mergeCell ref="A127:P127"/>
    <mergeCell ref="A109:P109"/>
    <mergeCell ref="A110:P110"/>
    <mergeCell ref="A113:Q113"/>
    <mergeCell ref="A114:P114"/>
    <mergeCell ref="A115:P115"/>
    <mergeCell ref="A101:P101"/>
    <mergeCell ref="A107:Q107"/>
    <mergeCell ref="A147:P147"/>
    <mergeCell ref="A148:C148"/>
    <mergeCell ref="A149:P149"/>
    <mergeCell ref="A154:Q154"/>
    <mergeCell ref="A156:P156"/>
    <mergeCell ref="A144:Q144"/>
    <mergeCell ref="A128:C128"/>
    <mergeCell ref="A134:Q134"/>
    <mergeCell ref="A139:P139"/>
    <mergeCell ref="A140:C140"/>
    <mergeCell ref="A141:P141"/>
    <mergeCell ref="A170:Q170"/>
    <mergeCell ref="A172:P172"/>
    <mergeCell ref="A173:C173"/>
    <mergeCell ref="A174:P174"/>
    <mergeCell ref="A182:Q182"/>
    <mergeCell ref="A157:C157"/>
    <mergeCell ref="A162:Q162"/>
    <mergeCell ref="A165:P165"/>
    <mergeCell ref="A166:C166"/>
    <mergeCell ref="A167:P167"/>
    <mergeCell ref="A213:Q213"/>
    <mergeCell ref="A204:P204"/>
    <mergeCell ref="A205:C205"/>
    <mergeCell ref="A206:P206"/>
    <mergeCell ref="A195:C195"/>
    <mergeCell ref="A196:P196"/>
    <mergeCell ref="A202:Q202"/>
    <mergeCell ref="A183:P183"/>
    <mergeCell ref="A184:C184"/>
    <mergeCell ref="A185:P185"/>
    <mergeCell ref="A193:Q193"/>
    <mergeCell ref="A194:P194"/>
  </mergeCells>
  <phoneticPr fontId="0" type="noConversion"/>
  <dataValidations count="9">
    <dataValidation type="list" allowBlank="1" showInputMessage="1" showErrorMessage="1" sqref="D242:D243 D232 D217:D223 D251:D256 D264:D272 D280:D290 D142:D143 D150:D153 D158:D161 D129:D133 D175:D181 D186:D192 D197:D201 D207:D212 D168:D169 D79:D84 D55:D60 D44:D50 D19:D24 D28:D32 D65:D74 D95:D98 D88:D91 D111:D112 D102:D106 D116:D122 D37:D39">
      <formula1>"olimpinė,neolimpinė"</formula1>
    </dataValidation>
    <dataValidation type="list" allowBlank="1" showInputMessage="1" showErrorMessage="1" sqref="M242:M243 M232 H232 H242:H243 M217:M223 H217:H223 M251:M256 H251:H256 M264:M272 H264:H272 M280:M290 H280:H290 M142:M143 H142:H143 H129:H133 M150:M153 H150:H153 M158:M161 H158:H161 M129:M133 M175:M181 H175:H181 M186:M192 H186:H192 M197:M201 H197:H201 M207:M212 H207:H212 H168:H169 M168:M169 H55:H60 H79:H84 M44:M50 M79:M84 M55:M60 H44:H50 H19:H24 M19:M24 H28:H32 M28:M32 M65:M74 H65:H74 M88:M91 H95:H98 H88:H91 M102:M106 M95:M98 M111:M112 H102:H106 H116:H122 M116:M122 H111:H112 H37:H39 M37:M39">
      <formula1>"Taip,Ne"</formula1>
    </dataValidation>
    <dataValidation type="list" allowBlank="1" showInputMessage="1" showErrorMessage="1" sqref="F217:F223 F232 F242:F243 F251:F256 F264:F272 F280:F290">
      <formula1>"OŽ,PČ,PČneol,EČ,EČneol,JOŽ,JPČ,JEČ,JnPČ,JnEČ,NEAK"</formula1>
    </dataValidation>
    <dataValidation type="list" allowBlank="1" showInputMessage="1" showErrorMessage="1" sqref="G217:G223 G232 G242:G243 G251:G256 G264:G272 G280:G290">
      <formula1>"1,1 (kas 4 m. 1 k. nerengiamos),2,4 arba 5"</formula1>
    </dataValidation>
    <dataValidation type="list" allowBlank="1" showInputMessage="1" showErrorMessage="1" sqref="F44:F50 F55:F60 F19:F24 F28:F32 F65:F74 F88:F91 F102:F106 F111:F112 F116:F122 F79:F84">
      <formula1>"OŽ,PČ,PČneol,PŽ,EČ,EČneol,EŽ,PT,U,JOŽ,JPČ,JEČ,JEOF,JnPČ,JnEČ,JčEČ,NEAK"</formula1>
    </dataValidation>
    <dataValidation type="list" allowBlank="1" showInputMessage="1" showErrorMessage="1" sqref="G44:G50 G55:G60 G19:G24 G28:G32 G65:G74 G88:G91 G102:G106 G111:G112 G116:G122 G79:G84">
      <formula1>"1,2,3,4"</formula1>
    </dataValidation>
    <dataValidation type="list" allowBlank="1" showInputMessage="1" showErrorMessage="1" sqref="G129 G142 G150 G158 G207 G175 G186 G197 G168 G95 G37">
      <formula1>"1,1 (kas 4 m. 1 k. nerengiamos),2,4"</formula1>
    </dataValidation>
    <dataValidation type="list" allowBlank="1" showInputMessage="1" showErrorMessage="1" sqref="G143 G151:G153 G159:G161 G130:G133 G176:G181 G187:G192 G198:G201 G208:G212 G169 G96:G98 G38:G39">
      <formula1>"1,2,4"</formula1>
    </dataValidation>
    <dataValidation type="list" allowBlank="1" showInputMessage="1" showErrorMessage="1" sqref="F142:F143 F150:F153 F158:F161 F129:F133 F175:F181 F186:F192 F197:F201 F37:F39 F207:F212 F168:F169 F95:F98">
      <formula1>"OŽ,PČ,PČneol,PŽ,EČ,EČneol,EŽ,PT,JOŽ,JPČ,JEČ,JEOF,JnPČ,JnEČ,JčPČ,JčEČ,NEAK"</formula1>
    </dataValidation>
  </dataValidations>
  <hyperlinks>
    <hyperlink ref="A258" r:id="rId1"/>
  </hyperlinks>
  <pageMargins left="0.39" right="0.38" top="0.47244094488188981" bottom="0.39370078740157483" header="0.31496062992125984" footer="0.31496062992125984"/>
  <pageSetup paperSize="9" scale="55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'Pripazintos federacijos'!$A$2:$A$75</xm:f>
          </x14:formula1>
          <xm:sqref>A5:Q5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5"/>
  <cols>
    <col min="1" max="1" width="49.85546875" customWidth="1"/>
  </cols>
  <sheetData>
    <row r="1" spans="1:1">
      <c r="A1" s="20" t="s">
        <v>4</v>
      </c>
    </row>
    <row r="2" spans="1:1" s="22" customFormat="1" ht="15" customHeight="1">
      <c r="A2" s="21" t="s">
        <v>78</v>
      </c>
    </row>
    <row r="3" spans="1:1" s="22" customFormat="1" ht="15" customHeight="1">
      <c r="A3" s="21" t="s">
        <v>5</v>
      </c>
    </row>
    <row r="4" spans="1:1" s="22" customFormat="1" ht="15" customHeight="1">
      <c r="A4" s="21" t="s">
        <v>6</v>
      </c>
    </row>
    <row r="5" spans="1:1" s="22" customFormat="1" ht="15" customHeight="1">
      <c r="A5" s="21" t="s">
        <v>7</v>
      </c>
    </row>
    <row r="6" spans="1:1" s="22" customFormat="1" ht="15" customHeight="1">
      <c r="A6" s="21" t="s">
        <v>8</v>
      </c>
    </row>
    <row r="7" spans="1:1" s="22" customFormat="1" ht="15" customHeight="1">
      <c r="A7" s="21" t="s">
        <v>9</v>
      </c>
    </row>
    <row r="8" spans="1:1" s="22" customFormat="1" ht="15" customHeight="1">
      <c r="A8" s="21" t="s">
        <v>10</v>
      </c>
    </row>
    <row r="9" spans="1:1" s="22" customFormat="1" ht="15" customHeight="1">
      <c r="A9" s="21" t="s">
        <v>11</v>
      </c>
    </row>
    <row r="10" spans="1:1" s="22" customFormat="1" ht="15" customHeight="1">
      <c r="A10" s="21" t="s">
        <v>12</v>
      </c>
    </row>
    <row r="11" spans="1:1" s="22" customFormat="1" ht="15" customHeight="1">
      <c r="A11" s="21" t="s">
        <v>13</v>
      </c>
    </row>
    <row r="12" spans="1:1" s="22" customFormat="1" ht="15" customHeight="1">
      <c r="A12" s="21" t="s">
        <v>14</v>
      </c>
    </row>
    <row r="13" spans="1:1" s="22" customFormat="1" ht="15" customHeight="1">
      <c r="A13" s="21" t="s">
        <v>15</v>
      </c>
    </row>
    <row r="14" spans="1:1" s="22" customFormat="1" ht="15" customHeight="1">
      <c r="A14" s="21" t="s">
        <v>16</v>
      </c>
    </row>
    <row r="15" spans="1:1" s="22" customFormat="1" ht="15" customHeight="1">
      <c r="A15" s="21" t="s">
        <v>17</v>
      </c>
    </row>
    <row r="16" spans="1:1" s="22" customFormat="1" ht="15" customHeight="1">
      <c r="A16" s="21" t="s">
        <v>18</v>
      </c>
    </row>
    <row r="17" spans="1:1" s="22" customFormat="1" ht="15" customHeight="1">
      <c r="A17" s="21" t="s">
        <v>19</v>
      </c>
    </row>
    <row r="18" spans="1:1" s="22" customFormat="1" ht="15" customHeight="1">
      <c r="A18" s="21" t="s">
        <v>20</v>
      </c>
    </row>
    <row r="19" spans="1:1" s="22" customFormat="1" ht="15" customHeight="1">
      <c r="A19" s="21" t="s">
        <v>21</v>
      </c>
    </row>
    <row r="20" spans="1:1" s="22" customFormat="1" ht="15" customHeight="1">
      <c r="A20" s="21" t="s">
        <v>22</v>
      </c>
    </row>
    <row r="21" spans="1:1" s="22" customFormat="1" ht="15" customHeight="1">
      <c r="A21" s="21" t="s">
        <v>23</v>
      </c>
    </row>
    <row r="22" spans="1:1" s="22" customFormat="1" ht="15" customHeight="1">
      <c r="A22" s="21" t="s">
        <v>24</v>
      </c>
    </row>
    <row r="23" spans="1:1" s="22" customFormat="1" ht="15" customHeight="1">
      <c r="A23" s="21" t="s">
        <v>25</v>
      </c>
    </row>
    <row r="24" spans="1:1" s="22" customFormat="1" ht="15" customHeight="1">
      <c r="A24" s="21" t="s">
        <v>26</v>
      </c>
    </row>
    <row r="25" spans="1:1" s="22" customFormat="1" ht="15" customHeight="1">
      <c r="A25" s="21" t="s">
        <v>27</v>
      </c>
    </row>
    <row r="26" spans="1:1" s="22" customFormat="1" ht="15" customHeight="1">
      <c r="A26" s="21" t="s">
        <v>28</v>
      </c>
    </row>
    <row r="27" spans="1:1" s="22" customFormat="1" ht="15" customHeight="1">
      <c r="A27" s="21" t="s">
        <v>29</v>
      </c>
    </row>
    <row r="28" spans="1:1" s="22" customFormat="1" ht="15" customHeight="1">
      <c r="A28" s="21" t="s">
        <v>30</v>
      </c>
    </row>
    <row r="29" spans="1:1" s="22" customFormat="1" ht="15" customHeight="1">
      <c r="A29" s="21" t="s">
        <v>31</v>
      </c>
    </row>
    <row r="30" spans="1:1" s="22" customFormat="1" ht="15" customHeight="1">
      <c r="A30" s="21" t="s">
        <v>32</v>
      </c>
    </row>
    <row r="31" spans="1:1" s="22" customFormat="1" ht="15" customHeight="1">
      <c r="A31" s="21" t="s">
        <v>33</v>
      </c>
    </row>
    <row r="32" spans="1:1" s="22" customFormat="1" ht="15" customHeight="1">
      <c r="A32" s="21" t="s">
        <v>34</v>
      </c>
    </row>
    <row r="33" spans="1:1" s="22" customFormat="1" ht="15" customHeight="1">
      <c r="A33" s="21" t="s">
        <v>35</v>
      </c>
    </row>
    <row r="34" spans="1:1" s="22" customFormat="1" ht="15" customHeight="1">
      <c r="A34" s="21" t="s">
        <v>36</v>
      </c>
    </row>
    <row r="35" spans="1:1" s="22" customFormat="1" ht="15" customHeight="1">
      <c r="A35" s="21" t="s">
        <v>37</v>
      </c>
    </row>
    <row r="36" spans="1:1" s="22" customFormat="1" ht="15" customHeight="1">
      <c r="A36" s="21" t="s">
        <v>38</v>
      </c>
    </row>
    <row r="37" spans="1:1" s="22" customFormat="1" ht="15" customHeight="1">
      <c r="A37" s="21" t="s">
        <v>39</v>
      </c>
    </row>
    <row r="38" spans="1:1" s="22" customFormat="1" ht="15" customHeight="1">
      <c r="A38" s="21" t="s">
        <v>40</v>
      </c>
    </row>
    <row r="39" spans="1:1" s="22" customFormat="1" ht="15" customHeight="1">
      <c r="A39" s="21" t="s">
        <v>41</v>
      </c>
    </row>
    <row r="40" spans="1:1" s="22" customFormat="1" ht="15" customHeight="1">
      <c r="A40" s="21" t="s">
        <v>42</v>
      </c>
    </row>
    <row r="41" spans="1:1" s="22" customFormat="1" ht="15" customHeight="1">
      <c r="A41" s="21" t="s">
        <v>43</v>
      </c>
    </row>
    <row r="42" spans="1:1" s="22" customFormat="1" ht="15" customHeight="1">
      <c r="A42" s="21" t="s">
        <v>44</v>
      </c>
    </row>
    <row r="43" spans="1:1" s="22" customFormat="1" ht="15" customHeight="1">
      <c r="A43" s="21" t="s">
        <v>45</v>
      </c>
    </row>
    <row r="44" spans="1:1" s="22" customFormat="1" ht="15" customHeight="1">
      <c r="A44" s="21" t="s">
        <v>46</v>
      </c>
    </row>
    <row r="45" spans="1:1" s="22" customFormat="1" ht="15" customHeight="1">
      <c r="A45" s="21" t="s">
        <v>47</v>
      </c>
    </row>
    <row r="46" spans="1:1" s="22" customFormat="1" ht="15" customHeight="1">
      <c r="A46" s="21" t="s">
        <v>48</v>
      </c>
    </row>
    <row r="47" spans="1:1" s="22" customFormat="1" ht="15" customHeight="1">
      <c r="A47" s="21" t="s">
        <v>49</v>
      </c>
    </row>
    <row r="48" spans="1:1" s="22" customFormat="1" ht="15" customHeight="1">
      <c r="A48" s="21" t="s">
        <v>50</v>
      </c>
    </row>
    <row r="49" spans="1:1" s="22" customFormat="1" ht="15" customHeight="1">
      <c r="A49" s="21" t="s">
        <v>51</v>
      </c>
    </row>
    <row r="50" spans="1:1" s="22" customFormat="1" ht="15" customHeight="1">
      <c r="A50" s="21" t="s">
        <v>52</v>
      </c>
    </row>
    <row r="51" spans="1:1" s="22" customFormat="1" ht="15" customHeight="1">
      <c r="A51" s="21" t="s">
        <v>53</v>
      </c>
    </row>
    <row r="52" spans="1:1" s="22" customFormat="1" ht="15" customHeight="1">
      <c r="A52" s="21" t="s">
        <v>54</v>
      </c>
    </row>
    <row r="53" spans="1:1" s="22" customFormat="1" ht="15" customHeight="1">
      <c r="A53" s="21" t="s">
        <v>55</v>
      </c>
    </row>
    <row r="54" spans="1:1" s="22" customFormat="1" ht="15" customHeight="1">
      <c r="A54" s="21" t="s">
        <v>56</v>
      </c>
    </row>
    <row r="55" spans="1:1" s="22" customFormat="1" ht="15" customHeight="1">
      <c r="A55" s="21" t="s">
        <v>57</v>
      </c>
    </row>
    <row r="56" spans="1:1" s="22" customFormat="1" ht="15" customHeight="1">
      <c r="A56" s="21" t="s">
        <v>58</v>
      </c>
    </row>
    <row r="57" spans="1:1" s="22" customFormat="1" ht="15" customHeight="1">
      <c r="A57" s="21" t="s">
        <v>59</v>
      </c>
    </row>
    <row r="58" spans="1:1" s="22" customFormat="1" ht="15" customHeight="1">
      <c r="A58" s="21" t="s">
        <v>60</v>
      </c>
    </row>
    <row r="59" spans="1:1" s="22" customFormat="1" ht="15" customHeight="1">
      <c r="A59" s="21" t="s">
        <v>61</v>
      </c>
    </row>
    <row r="60" spans="1:1" s="22" customFormat="1" ht="15" customHeight="1">
      <c r="A60" s="21" t="s">
        <v>62</v>
      </c>
    </row>
    <row r="61" spans="1:1" s="22" customFormat="1" ht="15" customHeight="1">
      <c r="A61" s="21" t="s">
        <v>63</v>
      </c>
    </row>
    <row r="62" spans="1:1" s="22" customFormat="1" ht="15" customHeight="1">
      <c r="A62" s="21" t="s">
        <v>64</v>
      </c>
    </row>
    <row r="63" spans="1:1" s="22" customFormat="1" ht="15" customHeight="1">
      <c r="A63" s="21" t="s">
        <v>65</v>
      </c>
    </row>
    <row r="64" spans="1:1" s="22" customFormat="1" ht="15" customHeight="1">
      <c r="A64" s="21" t="s">
        <v>66</v>
      </c>
    </row>
    <row r="65" spans="1:1" s="22" customFormat="1" ht="15" customHeight="1">
      <c r="A65" s="21" t="s">
        <v>67</v>
      </c>
    </row>
    <row r="66" spans="1:1" s="22" customFormat="1" ht="15" customHeight="1">
      <c r="A66" s="21" t="s">
        <v>68</v>
      </c>
    </row>
    <row r="67" spans="1:1" s="22" customFormat="1" ht="15" customHeight="1">
      <c r="A67" s="21" t="s">
        <v>69</v>
      </c>
    </row>
    <row r="68" spans="1:1" s="22" customFormat="1" ht="15" customHeight="1">
      <c r="A68" s="21" t="s">
        <v>70</v>
      </c>
    </row>
    <row r="69" spans="1:1" s="22" customFormat="1" ht="15" customHeight="1">
      <c r="A69" s="21" t="s">
        <v>71</v>
      </c>
    </row>
    <row r="70" spans="1:1" s="22" customFormat="1" ht="15" customHeight="1">
      <c r="A70" s="21" t="s">
        <v>72</v>
      </c>
    </row>
    <row r="71" spans="1:1" s="22" customFormat="1" ht="15" customHeight="1">
      <c r="A71" s="21" t="s">
        <v>73</v>
      </c>
    </row>
    <row r="72" spans="1:1" s="22" customFormat="1" ht="15" customHeight="1">
      <c r="A72" s="21" t="s">
        <v>74</v>
      </c>
    </row>
    <row r="73" spans="1:1" s="22" customFormat="1" ht="15" customHeight="1">
      <c r="A73" s="21" t="s">
        <v>75</v>
      </c>
    </row>
    <row r="74" spans="1:1" s="22" customFormat="1" ht="15" customHeight="1">
      <c r="A74" s="21" t="s">
        <v>76</v>
      </c>
    </row>
    <row r="75" spans="1:1" s="22" customFormat="1" ht="15" customHeight="1">
      <c r="A75" s="21" t="s">
        <v>77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 dalis</vt:lpstr>
      <vt:lpstr>Pripazintos federacijos</vt:lpstr>
      <vt:lpstr>'I dalis'!Print_Area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Viaceslavas</cp:lastModifiedBy>
  <cp:lastPrinted>2018-09-19T06:00:58Z</cp:lastPrinted>
  <dcterms:created xsi:type="dcterms:W3CDTF">2013-11-12T13:42:11Z</dcterms:created>
  <dcterms:modified xsi:type="dcterms:W3CDTF">2020-03-03T12:10:17Z</dcterms:modified>
</cp:coreProperties>
</file>